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30" windowWidth="15600" windowHeight="11640" activeTab="2"/>
  </bookViews>
  <sheets>
    <sheet name="Б.П." sheetId="8" r:id="rId1"/>
    <sheet name="накладная" sheetId="14" r:id="rId2"/>
    <sheet name="ОВЗ" sheetId="16" r:id="rId3"/>
    <sheet name="ГПД" sheetId="17" r:id="rId4"/>
    <sheet name="Д.П." sheetId="13" r:id="rId5"/>
    <sheet name="выпечка" sheetId="19" r:id="rId6"/>
    <sheet name="СВО" sheetId="20" r:id="rId7"/>
    <sheet name="Лист1" sheetId="22" r:id="rId8"/>
  </sheets>
  <externalReferences>
    <externalReference r:id="rId9"/>
  </externalReferences>
  <definedNames>
    <definedName name="_xlnm.Print_Area" localSheetId="5">выпечка!$A$1:$M$37</definedName>
    <definedName name="_xlnm.Print_Area" localSheetId="4">Д.П.!$A$1:$P$89</definedName>
    <definedName name="_xlnm.Print_Area" localSheetId="2">ОВЗ!$A$1:$O$32</definedName>
  </definedNames>
  <calcPr calcId="124519"/>
</workbook>
</file>

<file path=xl/calcChain.xml><?xml version="1.0" encoding="utf-8"?>
<calcChain xmlns="http://schemas.openxmlformats.org/spreadsheetml/2006/main">
  <c r="A21" i="8"/>
  <c r="I1" l="1"/>
  <c r="M14" i="14" l="1"/>
  <c r="P14" s="1"/>
  <c r="G13"/>
  <c r="G15"/>
  <c r="G16"/>
  <c r="G17"/>
  <c r="M17" s="1"/>
  <c r="G18"/>
  <c r="M18" s="1"/>
  <c r="G19"/>
  <c r="M19" s="1"/>
  <c r="G20"/>
  <c r="G21"/>
  <c r="G22"/>
  <c r="G23"/>
  <c r="M23" s="1"/>
  <c r="G24"/>
  <c r="G25"/>
  <c r="G26"/>
  <c r="G27"/>
  <c r="G28"/>
  <c r="G30"/>
  <c r="G31"/>
  <c r="G32"/>
  <c r="G33"/>
  <c r="G34"/>
  <c r="G35"/>
  <c r="M35" s="1"/>
  <c r="G36"/>
  <c r="G37"/>
  <c r="M37" s="1"/>
  <c r="G38"/>
  <c r="G39"/>
  <c r="M39" s="1"/>
  <c r="G40"/>
  <c r="G41"/>
  <c r="M41" s="1"/>
  <c r="G42"/>
  <c r="G43"/>
  <c r="M43" s="1"/>
  <c r="G44"/>
  <c r="G45"/>
  <c r="M45" s="1"/>
  <c r="G46"/>
  <c r="G47"/>
  <c r="M47" s="1"/>
  <c r="P47" s="1"/>
  <c r="G48"/>
  <c r="M48"/>
  <c r="N15"/>
  <c r="N16"/>
  <c r="N17"/>
  <c r="N19"/>
  <c r="N20"/>
  <c r="N21"/>
  <c r="N22"/>
  <c r="N24"/>
  <c r="N25"/>
  <c r="N26"/>
  <c r="N27"/>
  <c r="N29"/>
  <c r="N30"/>
  <c r="N31"/>
  <c r="N34"/>
  <c r="N35"/>
  <c r="N36"/>
  <c r="N42"/>
  <c r="N43"/>
  <c r="M22"/>
  <c r="P22" s="1"/>
  <c r="M32"/>
  <c r="M40"/>
  <c r="M44"/>
  <c r="B32"/>
  <c r="B34"/>
  <c r="B35"/>
  <c r="B36"/>
  <c r="B42"/>
  <c r="B43"/>
  <c r="B15"/>
  <c r="B16"/>
  <c r="B17"/>
  <c r="B18"/>
  <c r="B19"/>
  <c r="B20"/>
  <c r="B21"/>
  <c r="B22"/>
  <c r="B23"/>
  <c r="B24"/>
  <c r="B25"/>
  <c r="B26"/>
  <c r="B27"/>
  <c r="B29"/>
  <c r="B30"/>
  <c r="B31"/>
  <c r="B13"/>
  <c r="M11" i="20"/>
  <c r="N24"/>
  <c r="M24"/>
  <c r="I24"/>
  <c r="M12"/>
  <c r="F38"/>
  <c r="G38" s="1"/>
  <c r="F37"/>
  <c r="A37"/>
  <c r="I21" s="1"/>
  <c r="A36"/>
  <c r="F33"/>
  <c r="G33" s="1"/>
  <c r="F35"/>
  <c r="G35" s="1"/>
  <c r="F26"/>
  <c r="G26" s="1"/>
  <c r="F27"/>
  <c r="G27" s="1"/>
  <c r="F28"/>
  <c r="F29"/>
  <c r="G29" s="1"/>
  <c r="F25"/>
  <c r="G25" s="1"/>
  <c r="F23"/>
  <c r="N18" s="1"/>
  <c r="F22"/>
  <c r="N12" s="1"/>
  <c r="O12" s="1"/>
  <c r="F15"/>
  <c r="G15" s="1"/>
  <c r="F16"/>
  <c r="N14" s="1"/>
  <c r="F17"/>
  <c r="N19" s="1"/>
  <c r="F19"/>
  <c r="G19" s="1"/>
  <c r="F20"/>
  <c r="N17" s="1"/>
  <c r="I46" i="13"/>
  <c r="F41" i="17"/>
  <c r="M28"/>
  <c r="I28"/>
  <c r="F35"/>
  <c r="F34"/>
  <c r="N21" s="1"/>
  <c r="A34"/>
  <c r="A33"/>
  <c r="F30"/>
  <c r="G30" s="1"/>
  <c r="F32"/>
  <c r="F23"/>
  <c r="G23" s="1"/>
  <c r="F24"/>
  <c r="G24" s="1"/>
  <c r="F25"/>
  <c r="F26"/>
  <c r="G26" s="1"/>
  <c r="F22"/>
  <c r="G22" s="1"/>
  <c r="M12"/>
  <c r="M11"/>
  <c r="F19"/>
  <c r="N12" s="1"/>
  <c r="F12"/>
  <c r="G12" s="1"/>
  <c r="F13"/>
  <c r="N14" s="1"/>
  <c r="F14"/>
  <c r="N19" s="1"/>
  <c r="F16"/>
  <c r="N16" s="1"/>
  <c r="F17"/>
  <c r="N17" s="1"/>
  <c r="F11"/>
  <c r="N11" s="1"/>
  <c r="N24" i="16"/>
  <c r="M24"/>
  <c r="I24"/>
  <c r="F33"/>
  <c r="F32"/>
  <c r="F32" i="20" s="1"/>
  <c r="F28" i="16"/>
  <c r="F26"/>
  <c r="O12"/>
  <c r="N12"/>
  <c r="M12"/>
  <c r="M11"/>
  <c r="O60" i="13"/>
  <c r="O58"/>
  <c r="F48"/>
  <c r="F46"/>
  <c r="F28"/>
  <c r="F21"/>
  <c r="F14"/>
  <c r="F18" i="16"/>
  <c r="F18" i="20" s="1"/>
  <c r="F10" i="13"/>
  <c r="F14" i="20"/>
  <c r="F10" i="16"/>
  <c r="O18" i="8"/>
  <c r="N18"/>
  <c r="P18"/>
  <c r="M18"/>
  <c r="I18"/>
  <c r="D36"/>
  <c r="O23"/>
  <c r="F34"/>
  <c r="F32"/>
  <c r="M27" i="14"/>
  <c r="M16"/>
  <c r="M20"/>
  <c r="P20" s="1"/>
  <c r="M34"/>
  <c r="M42"/>
  <c r="M46"/>
  <c r="M49"/>
  <c r="G37" i="20"/>
  <c r="G28"/>
  <c r="M25"/>
  <c r="I25"/>
  <c r="O24"/>
  <c r="G23"/>
  <c r="M23"/>
  <c r="I23"/>
  <c r="G22"/>
  <c r="M22"/>
  <c r="I22"/>
  <c r="N21"/>
  <c r="M21"/>
  <c r="G20"/>
  <c r="M20"/>
  <c r="I20"/>
  <c r="M19"/>
  <c r="I19"/>
  <c r="M18"/>
  <c r="I18"/>
  <c r="G17"/>
  <c r="M17"/>
  <c r="I17"/>
  <c r="N16"/>
  <c r="M16"/>
  <c r="I16"/>
  <c r="M15"/>
  <c r="I15"/>
  <c r="G14"/>
  <c r="M14"/>
  <c r="I14"/>
  <c r="M13"/>
  <c r="I13"/>
  <c r="N11"/>
  <c r="I11"/>
  <c r="N10"/>
  <c r="M10"/>
  <c r="I10"/>
  <c r="N9"/>
  <c r="M9"/>
  <c r="I9"/>
  <c r="N26" i="17"/>
  <c r="M26"/>
  <c r="O26" s="1"/>
  <c r="I26"/>
  <c r="N10"/>
  <c r="M10"/>
  <c r="I10"/>
  <c r="N27"/>
  <c r="M27"/>
  <c r="O27" s="1"/>
  <c r="I27"/>
  <c r="N24"/>
  <c r="M24"/>
  <c r="I24"/>
  <c r="G39"/>
  <c r="G38"/>
  <c r="G35"/>
  <c r="G34"/>
  <c r="G32"/>
  <c r="G25"/>
  <c r="N25"/>
  <c r="M25"/>
  <c r="I25"/>
  <c r="G20"/>
  <c r="N23"/>
  <c r="M23"/>
  <c r="I23"/>
  <c r="N22"/>
  <c r="M22"/>
  <c r="I22"/>
  <c r="M21"/>
  <c r="I21"/>
  <c r="G17"/>
  <c r="M20"/>
  <c r="I20"/>
  <c r="G16"/>
  <c r="M19"/>
  <c r="I19"/>
  <c r="N18"/>
  <c r="M18"/>
  <c r="I18"/>
  <c r="M17"/>
  <c r="I17"/>
  <c r="G13"/>
  <c r="M16"/>
  <c r="I16"/>
  <c r="M15"/>
  <c r="I15"/>
  <c r="M14"/>
  <c r="I14"/>
  <c r="M13"/>
  <c r="I13"/>
  <c r="I11"/>
  <c r="M19" i="16"/>
  <c r="N23"/>
  <c r="M23"/>
  <c r="I23"/>
  <c r="M15"/>
  <c r="M14"/>
  <c r="N19"/>
  <c r="O19" s="1"/>
  <c r="I19"/>
  <c r="M17"/>
  <c r="M13"/>
  <c r="G26"/>
  <c r="G27"/>
  <c r="G28"/>
  <c r="G29"/>
  <c r="G25"/>
  <c r="F24" i="13"/>
  <c r="F37" s="1"/>
  <c r="O56" s="1"/>
  <c r="O15" i="8"/>
  <c r="N15"/>
  <c r="M15"/>
  <c r="P15" s="1"/>
  <c r="I15"/>
  <c r="O13"/>
  <c r="N13"/>
  <c r="M13"/>
  <c r="I13"/>
  <c r="M23"/>
  <c r="I23"/>
  <c r="O20"/>
  <c r="M20"/>
  <c r="I20"/>
  <c r="O17"/>
  <c r="N17"/>
  <c r="I17"/>
  <c r="M16"/>
  <c r="M14"/>
  <c r="M11"/>
  <c r="O10"/>
  <c r="M10"/>
  <c r="I10"/>
  <c r="H36"/>
  <c r="G11" i="17" l="1"/>
  <c r="G19"/>
  <c r="G16" i="20"/>
  <c r="N22"/>
  <c r="N28" i="17"/>
  <c r="O28" s="1"/>
  <c r="O12"/>
  <c r="N15" i="20"/>
  <c r="G18"/>
  <c r="F15" i="17"/>
  <c r="G15" s="1"/>
  <c r="F30" i="16"/>
  <c r="G32" i="20"/>
  <c r="N20"/>
  <c r="P23" i="8"/>
  <c r="O20" i="20"/>
  <c r="F29" i="17"/>
  <c r="G29" s="1"/>
  <c r="O19" i="20"/>
  <c r="O9"/>
  <c r="N13"/>
  <c r="O13" s="1"/>
  <c r="O16"/>
  <c r="O22"/>
  <c r="N25"/>
  <c r="O25" s="1"/>
  <c r="N23"/>
  <c r="O23" s="1"/>
  <c r="O18"/>
  <c r="O14"/>
  <c r="O15"/>
  <c r="O17"/>
  <c r="O10"/>
  <c r="G14" i="17"/>
  <c r="N13"/>
  <c r="N15"/>
  <c r="O15" s="1"/>
  <c r="O11" i="20"/>
  <c r="P13" i="8"/>
  <c r="P10"/>
  <c r="O21" i="20"/>
  <c r="O24" i="17"/>
  <c r="O10"/>
  <c r="O11"/>
  <c r="O14"/>
  <c r="O16"/>
  <c r="O17"/>
  <c r="O18"/>
  <c r="O19"/>
  <c r="O21"/>
  <c r="O25"/>
  <c r="O13"/>
  <c r="O22"/>
  <c r="O23"/>
  <c r="F27" l="1"/>
  <c r="G27" s="1"/>
  <c r="F30" i="20"/>
  <c r="G30" s="1"/>
  <c r="G30" i="16"/>
  <c r="N20" i="17"/>
  <c r="O20" s="1"/>
  <c r="O27" i="20"/>
  <c r="O29" i="17"/>
  <c r="H29" i="8"/>
  <c r="H32"/>
  <c r="H33"/>
  <c r="H34"/>
  <c r="H13"/>
  <c r="H14"/>
  <c r="H18"/>
  <c r="H11"/>
  <c r="G57" i="13"/>
  <c r="G58"/>
  <c r="G59"/>
  <c r="G56"/>
  <c r="N19"/>
  <c r="M19"/>
  <c r="I19"/>
  <c r="M13"/>
  <c r="O30" i="17" l="1"/>
  <c r="O31" s="1"/>
  <c r="R44" i="14"/>
  <c r="R43"/>
  <c r="O19" i="13"/>
  <c r="M26" i="14"/>
  <c r="P26" s="1"/>
  <c r="P37"/>
  <c r="P41"/>
  <c r="P42"/>
  <c r="P43"/>
  <c r="P48"/>
  <c r="P49"/>
  <c r="M37" i="13"/>
  <c r="M38"/>
  <c r="P40" i="14"/>
  <c r="P44"/>
  <c r="P46"/>
  <c r="P45" l="1"/>
  <c r="P27"/>
  <c r="P35"/>
  <c r="F34" i="16"/>
  <c r="E8" i="14"/>
  <c r="F31" i="17" l="1"/>
  <c r="G31" s="1"/>
  <c r="G36" s="1"/>
  <c r="F34" i="20"/>
  <c r="G34" s="1"/>
  <c r="G39" s="1"/>
  <c r="P27" s="1"/>
  <c r="K13" i="19"/>
  <c r="K9"/>
  <c r="K8"/>
  <c r="K14"/>
  <c r="L11"/>
  <c r="L12"/>
  <c r="M12" s="1"/>
  <c r="K12"/>
  <c r="M15"/>
  <c r="L15"/>
  <c r="K15"/>
  <c r="H15"/>
  <c r="D32"/>
  <c r="D33"/>
  <c r="D34"/>
  <c r="D31"/>
  <c r="D25"/>
  <c r="D26"/>
  <c r="D27"/>
  <c r="D28"/>
  <c r="D24"/>
  <c r="G34"/>
  <c r="G33"/>
  <c r="G32"/>
  <c r="G31"/>
  <c r="D21"/>
  <c r="D18"/>
  <c r="D17"/>
  <c r="D13"/>
  <c r="G14"/>
  <c r="N15" i="13"/>
  <c r="M15"/>
  <c r="M21" i="14" s="1"/>
  <c r="P21" s="1"/>
  <c r="I15" i="13"/>
  <c r="M14"/>
  <c r="D24"/>
  <c r="D23"/>
  <c r="D22"/>
  <c r="D21"/>
  <c r="O15" l="1"/>
  <c r="I1" i="20"/>
  <c r="I1" i="16"/>
  <c r="I1" i="13" s="1"/>
  <c r="P54"/>
  <c r="P55"/>
  <c r="P56"/>
  <c r="P57"/>
  <c r="P58"/>
  <c r="P60"/>
  <c r="P61"/>
  <c r="H12" i="19"/>
  <c r="M29" i="13"/>
  <c r="M36" i="14" s="1"/>
  <c r="P36" s="1"/>
  <c r="P62" i="13" l="1"/>
  <c r="P59"/>
  <c r="O59" s="1"/>
  <c r="H1" i="17"/>
  <c r="H1" i="19" s="1"/>
  <c r="O23" i="16"/>
  <c r="G10"/>
  <c r="O11" i="8"/>
  <c r="N11"/>
  <c r="P11"/>
  <c r="I11"/>
  <c r="M17" i="13"/>
  <c r="M12"/>
  <c r="M11"/>
  <c r="M24" i="14" l="1"/>
  <c r="O24" i="16"/>
  <c r="K11" i="19"/>
  <c r="M11" s="1"/>
  <c r="H11"/>
  <c r="G35" l="1"/>
  <c r="K10"/>
  <c r="L10"/>
  <c r="H10"/>
  <c r="G20"/>
  <c r="F35" l="1"/>
  <c r="M10"/>
  <c r="G52" i="13" l="1"/>
  <c r="G51"/>
  <c r="G50"/>
  <c r="M16" i="16" l="1"/>
  <c r="N37" i="13" l="1"/>
  <c r="N38"/>
  <c r="N30"/>
  <c r="M30"/>
  <c r="I30"/>
  <c r="I38"/>
  <c r="I37"/>
  <c r="H67"/>
  <c r="H66"/>
  <c r="H65"/>
  <c r="H63"/>
  <c r="H62"/>
  <c r="H61"/>
  <c r="H60"/>
  <c r="H59"/>
  <c r="H57"/>
  <c r="H56"/>
  <c r="H54"/>
  <c r="H53"/>
  <c r="N28"/>
  <c r="M28"/>
  <c r="I28"/>
  <c r="G47"/>
  <c r="G37"/>
  <c r="G36"/>
  <c r="G35"/>
  <c r="G34"/>
  <c r="G33"/>
  <c r="G32"/>
  <c r="G53" l="1"/>
  <c r="O38"/>
  <c r="O37"/>
  <c r="O28"/>
  <c r="O30"/>
  <c r="G28" i="19" l="1"/>
  <c r="G27"/>
  <c r="G26"/>
  <c r="G25"/>
  <c r="G24"/>
  <c r="L14"/>
  <c r="M14" s="1"/>
  <c r="L13"/>
  <c r="M13" s="1"/>
  <c r="L9"/>
  <c r="M9" s="1"/>
  <c r="H9"/>
  <c r="H13"/>
  <c r="H14"/>
  <c r="L8"/>
  <c r="M8" s="1"/>
  <c r="H8"/>
  <c r="N14" i="13"/>
  <c r="I14"/>
  <c r="P19" i="14" l="1"/>
  <c r="M19" i="19"/>
  <c r="G29"/>
  <c r="O14" i="13"/>
  <c r="D11" i="19"/>
  <c r="D12"/>
  <c r="D10"/>
  <c r="D9"/>
  <c r="S73" i="14" l="1"/>
  <c r="M20" i="19"/>
  <c r="F29"/>
  <c r="G17" i="16"/>
  <c r="O12" i="8"/>
  <c r="M12"/>
  <c r="I12"/>
  <c r="M16" i="13"/>
  <c r="G18" i="19"/>
  <c r="G19"/>
  <c r="G21"/>
  <c r="G17"/>
  <c r="G13"/>
  <c r="G12"/>
  <c r="G11"/>
  <c r="G10"/>
  <c r="G9"/>
  <c r="N10" i="16"/>
  <c r="M10"/>
  <c r="I10"/>
  <c r="N9"/>
  <c r="M9"/>
  <c r="I9"/>
  <c r="N25"/>
  <c r="M25"/>
  <c r="I25"/>
  <c r="G35"/>
  <c r="G40" i="13"/>
  <c r="G41"/>
  <c r="G42"/>
  <c r="G43"/>
  <c r="N31"/>
  <c r="M31"/>
  <c r="M38" i="14" s="1"/>
  <c r="I31" i="13"/>
  <c r="O25" i="8"/>
  <c r="N25"/>
  <c r="M25"/>
  <c r="I25"/>
  <c r="O16"/>
  <c r="I16"/>
  <c r="H23"/>
  <c r="H35"/>
  <c r="M27" i="13"/>
  <c r="G41" i="17"/>
  <c r="G42"/>
  <c r="N18" i="16"/>
  <c r="M18"/>
  <c r="I18"/>
  <c r="G23"/>
  <c r="G22"/>
  <c r="P38" i="14" l="1"/>
  <c r="G43" i="17"/>
  <c r="G44" s="1"/>
  <c r="P29" s="1"/>
  <c r="P39" i="14"/>
  <c r="S75"/>
  <c r="S74"/>
  <c r="G22" i="19"/>
  <c r="G15"/>
  <c r="O18" i="16"/>
  <c r="O9"/>
  <c r="O25"/>
  <c r="O10"/>
  <c r="P25" i="8"/>
  <c r="P16"/>
  <c r="F22" i="19" l="1"/>
  <c r="G36"/>
  <c r="N19" s="1"/>
  <c r="F15"/>
  <c r="N29" i="13" l="1"/>
  <c r="O24" i="8" l="1"/>
  <c r="M24"/>
  <c r="I24"/>
  <c r="P24" l="1"/>
  <c r="O14"/>
  <c r="I14"/>
  <c r="P14" l="1"/>
  <c r="M21" i="13" l="1"/>
  <c r="M28" i="14" s="1"/>
  <c r="M20" i="13"/>
  <c r="O31"/>
  <c r="I29" l="1"/>
  <c r="O29" l="1"/>
  <c r="M19" i="8"/>
  <c r="M26" i="13" l="1"/>
  <c r="M33" i="14" s="1"/>
  <c r="P33" s="1"/>
  <c r="N22" i="16" l="1"/>
  <c r="M22"/>
  <c r="N21"/>
  <c r="M21"/>
  <c r="I22"/>
  <c r="I21"/>
  <c r="N20"/>
  <c r="M20"/>
  <c r="I20"/>
  <c r="G32"/>
  <c r="G33"/>
  <c r="G34"/>
  <c r="O20" l="1"/>
  <c r="O22"/>
  <c r="O21"/>
  <c r="G16" i="13"/>
  <c r="G15"/>
  <c r="G14"/>
  <c r="G13"/>
  <c r="G12"/>
  <c r="G11"/>
  <c r="G10"/>
  <c r="N13" i="16"/>
  <c r="O13" s="1"/>
  <c r="N14"/>
  <c r="O14" s="1"/>
  <c r="N15"/>
  <c r="O15" s="1"/>
  <c r="N16"/>
  <c r="O16" s="1"/>
  <c r="N17"/>
  <c r="O17" s="1"/>
  <c r="I13"/>
  <c r="I14"/>
  <c r="I15"/>
  <c r="I16"/>
  <c r="I17"/>
  <c r="I11"/>
  <c r="G20"/>
  <c r="G38"/>
  <c r="G17" i="13" l="1"/>
  <c r="H27" i="8"/>
  <c r="H26"/>
  <c r="O22"/>
  <c r="M22"/>
  <c r="I22"/>
  <c r="H24"/>
  <c r="O21"/>
  <c r="M21"/>
  <c r="I21"/>
  <c r="O19"/>
  <c r="I19"/>
  <c r="O9"/>
  <c r="M9"/>
  <c r="I9"/>
  <c r="F17" i="13" l="1"/>
  <c r="P9" i="8"/>
  <c r="P19"/>
  <c r="P20"/>
  <c r="P21"/>
  <c r="P22"/>
  <c r="P12"/>
  <c r="G44" i="13" l="1"/>
  <c r="G45" s="1"/>
  <c r="M23" l="1"/>
  <c r="M30" i="14" s="1"/>
  <c r="P30" s="1"/>
  <c r="G37" i="16" l="1"/>
  <c r="N27" i="13"/>
  <c r="I27"/>
  <c r="G48"/>
  <c r="G46"/>
  <c r="P34" i="14" l="1"/>
  <c r="N32"/>
  <c r="P32" s="1"/>
  <c r="G49" i="13"/>
  <c r="O27"/>
  <c r="O48" l="1"/>
  <c r="P48" s="1"/>
  <c r="I48"/>
  <c r="M18"/>
  <c r="M25" i="14" s="1"/>
  <c r="N10" i="13" l="1"/>
  <c r="G15" i="16"/>
  <c r="N11" i="13"/>
  <c r="P16" i="14" s="1"/>
  <c r="N21" i="13" l="1"/>
  <c r="N13"/>
  <c r="N18" i="14" s="1"/>
  <c r="N12" i="13"/>
  <c r="P17" i="14" s="1"/>
  <c r="N23" i="13"/>
  <c r="I23"/>
  <c r="P28" i="14" l="1"/>
  <c r="P18"/>
  <c r="N11" i="16"/>
  <c r="O11" s="1"/>
  <c r="O27" s="1"/>
  <c r="R45" i="14" l="1"/>
  <c r="N20" i="13"/>
  <c r="N16"/>
  <c r="N24" l="1"/>
  <c r="M24"/>
  <c r="I24"/>
  <c r="M31" i="14" l="1"/>
  <c r="P31" s="1"/>
  <c r="G29"/>
  <c r="M29" s="1"/>
  <c r="P29" s="1"/>
  <c r="O24" i="13"/>
  <c r="O23"/>
  <c r="N26" l="1"/>
  <c r="N25"/>
  <c r="M25"/>
  <c r="N22"/>
  <c r="M22"/>
  <c r="N18"/>
  <c r="N17"/>
  <c r="P24" i="14" s="1"/>
  <c r="N9" i="13"/>
  <c r="N13" i="14" s="1"/>
  <c r="I26" i="13"/>
  <c r="I25"/>
  <c r="I22"/>
  <c r="I21"/>
  <c r="I20"/>
  <c r="I18"/>
  <c r="I17"/>
  <c r="I16"/>
  <c r="I12"/>
  <c r="I11"/>
  <c r="I10"/>
  <c r="I9"/>
  <c r="P25" i="14" l="1"/>
  <c r="N23"/>
  <c r="P23" s="1"/>
  <c r="O25" i="13"/>
  <c r="O26"/>
  <c r="O18"/>
  <c r="O21"/>
  <c r="O22"/>
  <c r="O20"/>
  <c r="O16"/>
  <c r="G14" i="16" l="1"/>
  <c r="G19" l="1"/>
  <c r="G18"/>
  <c r="G16"/>
  <c r="H45" i="13"/>
  <c r="G29"/>
  <c r="G28"/>
  <c r="G27"/>
  <c r="G24"/>
  <c r="G23"/>
  <c r="G22"/>
  <c r="G21"/>
  <c r="G20"/>
  <c r="G19"/>
  <c r="G39" i="16" l="1"/>
  <c r="G30" i="13"/>
  <c r="G25"/>
  <c r="H39"/>
  <c r="P26" i="16" l="1"/>
  <c r="G41"/>
  <c r="F45" i="13"/>
  <c r="G38"/>
  <c r="G61" s="1"/>
  <c r="O17"/>
  <c r="F30"/>
  <c r="H28"/>
  <c r="F25"/>
  <c r="H51" l="1"/>
  <c r="I49"/>
  <c r="O49" s="1"/>
  <c r="P49" s="1"/>
  <c r="S17"/>
  <c r="S22" s="1"/>
  <c r="S23" s="1"/>
  <c r="F38"/>
  <c r="M9" l="1"/>
  <c r="M13" i="14" s="1"/>
  <c r="P13" s="1"/>
  <c r="M10" i="13" l="1"/>
  <c r="M15" i="14" s="1"/>
  <c r="P15" s="1"/>
  <c r="P50" s="1"/>
  <c r="O11" i="13"/>
  <c r="O9"/>
  <c r="O12" l="1"/>
  <c r="O13"/>
  <c r="O10"/>
  <c r="O43" l="1"/>
  <c r="R47" i="14" s="1"/>
  <c r="H18" i="13"/>
  <c r="S76" i="14" l="1"/>
  <c r="S78" s="1"/>
  <c r="T78" s="1"/>
  <c r="Q45" i="13"/>
  <c r="I50"/>
  <c r="O47" l="1"/>
  <c r="P47" l="1"/>
  <c r="P50" s="1"/>
  <c r="O50"/>
  <c r="Q50" l="1"/>
  <c r="G30" i="8"/>
  <c r="M17" l="1"/>
  <c r="P17" s="1"/>
  <c r="P27" s="1"/>
  <c r="H30"/>
  <c r="H38" s="1"/>
  <c r="R46" i="14" l="1"/>
  <c r="R48" s="1"/>
  <c r="S48" s="1"/>
  <c r="S77"/>
  <c r="H42" i="8"/>
  <c r="R27" s="1"/>
  <c r="R35"/>
</calcChain>
</file>

<file path=xl/sharedStrings.xml><?xml version="1.0" encoding="utf-8"?>
<sst xmlns="http://schemas.openxmlformats.org/spreadsheetml/2006/main" count="369" uniqueCount="135">
  <si>
    <t>масло сливочное</t>
  </si>
  <si>
    <t>картофель</t>
  </si>
  <si>
    <t>масло растительное</t>
  </si>
  <si>
    <t>мука</t>
  </si>
  <si>
    <t>сахар</t>
  </si>
  <si>
    <t>молоко сухое</t>
  </si>
  <si>
    <t>Меню - требование</t>
  </si>
  <si>
    <t>калькуляционная карточка</t>
  </si>
  <si>
    <t>Заборный лист:</t>
  </si>
  <si>
    <t>наименование:</t>
  </si>
  <si>
    <t>кол-во</t>
  </si>
  <si>
    <t>цена</t>
  </si>
  <si>
    <t>сумма</t>
  </si>
  <si>
    <t>на 1 пор.гр</t>
  </si>
  <si>
    <t>молоко сгущёное</t>
  </si>
  <si>
    <t>яйцо столовое</t>
  </si>
  <si>
    <t>лук репчатый</t>
  </si>
  <si>
    <t>морковь</t>
  </si>
  <si>
    <t>зелень</t>
  </si>
  <si>
    <t>50 пор</t>
  </si>
  <si>
    <t>Сборник рецептур блюд ШОУ 2004г</t>
  </si>
  <si>
    <t>дрожжи</t>
  </si>
  <si>
    <t>хлеб</t>
  </si>
  <si>
    <t>маргарин</t>
  </si>
  <si>
    <t>шеф повар:</t>
  </si>
  <si>
    <t>Антонова Н.А.</t>
  </si>
  <si>
    <t>Накладная</t>
  </si>
  <si>
    <t>кому:          КУХНЯ</t>
  </si>
  <si>
    <t>От кого;</t>
  </si>
  <si>
    <t>№п/п</t>
  </si>
  <si>
    <t>итого</t>
  </si>
  <si>
    <t>Наименование:</t>
  </si>
  <si>
    <t>250/20</t>
  </si>
  <si>
    <t>30 пор</t>
  </si>
  <si>
    <t>итого:</t>
  </si>
  <si>
    <t>Пюре картофельное</t>
  </si>
  <si>
    <t>майонез</t>
  </si>
  <si>
    <t>Дети с ОВЗ (бесплатное питание)</t>
  </si>
  <si>
    <t xml:space="preserve"> чел</t>
  </si>
  <si>
    <t>чай</t>
  </si>
  <si>
    <t>Полдник;</t>
  </si>
  <si>
    <t>выпечка</t>
  </si>
  <si>
    <t>МБОУ"Красноборская средняя школа"</t>
  </si>
  <si>
    <t>Дети " ВНЕУРОЧКА"</t>
  </si>
  <si>
    <t>Сборник рецептур блюд ШОУ 2018г</t>
  </si>
  <si>
    <t>ТК №99(1)</t>
  </si>
  <si>
    <t>ТК №146(2)</t>
  </si>
  <si>
    <t>ТК №307</t>
  </si>
  <si>
    <t>дополнительное питание</t>
  </si>
  <si>
    <t>мммм</t>
  </si>
  <si>
    <t>чеснок</t>
  </si>
  <si>
    <t>мясо</t>
  </si>
  <si>
    <t>Учащиеся с 1 по 4 класс</t>
  </si>
  <si>
    <t>80/30</t>
  </si>
  <si>
    <t>Оладьи со сгущ. Молоком</t>
  </si>
  <si>
    <t>ТК №27</t>
  </si>
  <si>
    <t>Обед;</t>
  </si>
  <si>
    <t xml:space="preserve"> чел. </t>
  </si>
  <si>
    <t>Б.П.</t>
  </si>
  <si>
    <t>Д.П.</t>
  </si>
  <si>
    <t>ОВЗ</t>
  </si>
  <si>
    <t>Горячий завтрак (1)</t>
  </si>
  <si>
    <t>кг</t>
  </si>
  <si>
    <t>Директор МБОУ"КСШ"___________Антропова Л.Л.</t>
  </si>
  <si>
    <t>Котлеты.биточки, шницеля мясн</t>
  </si>
  <si>
    <t>кура</t>
  </si>
  <si>
    <t>ТК№302</t>
  </si>
  <si>
    <t>ТК №282</t>
  </si>
  <si>
    <t>Суп картофельный с макаронами</t>
  </si>
  <si>
    <t>ТК№ 47</t>
  </si>
  <si>
    <t>шеф повар :</t>
  </si>
  <si>
    <t>Биточки куринные</t>
  </si>
  <si>
    <t>ТК№209</t>
  </si>
  <si>
    <t>145/52</t>
  </si>
  <si>
    <t>Суп картофельный с макарон</t>
  </si>
  <si>
    <t>макароны</t>
  </si>
  <si>
    <t>сыр</t>
  </si>
  <si>
    <t>сельдь.</t>
  </si>
  <si>
    <t>итого;</t>
  </si>
  <si>
    <t>ТК№224</t>
  </si>
  <si>
    <t>соль</t>
  </si>
  <si>
    <t>свекла</t>
  </si>
  <si>
    <t>яйцо отварное</t>
  </si>
  <si>
    <t>Макароны отварные</t>
  </si>
  <si>
    <t>кофейный напиток на сг. Молоке</t>
  </si>
  <si>
    <t>СВО</t>
  </si>
  <si>
    <t>№327</t>
  </si>
  <si>
    <t>сво</t>
  </si>
  <si>
    <t>яблоки свежие</t>
  </si>
  <si>
    <t>Отбивные куринные</t>
  </si>
  <si>
    <t>какао</t>
  </si>
  <si>
    <t>мак</t>
  </si>
  <si>
    <t>мясо говядина</t>
  </si>
  <si>
    <t>Сметанник</t>
  </si>
  <si>
    <t>сметана</t>
  </si>
  <si>
    <t xml:space="preserve">Рогалик с вар. сгущ. </t>
  </si>
  <si>
    <t>молоко сгущ. Варёное</t>
  </si>
  <si>
    <t>Плюшка с маком</t>
  </si>
  <si>
    <t>Булочка Дорожная</t>
  </si>
  <si>
    <t>Рыба жареная</t>
  </si>
  <si>
    <t>Рыба</t>
  </si>
  <si>
    <t xml:space="preserve">мука </t>
  </si>
  <si>
    <t>Зелёный горошек</t>
  </si>
  <si>
    <t>рис</t>
  </si>
  <si>
    <t>томат паста</t>
  </si>
  <si>
    <t>Салат из капусты с зелёным горошком</t>
  </si>
  <si>
    <t>ТК№09</t>
  </si>
  <si>
    <t>капуста свежая</t>
  </si>
  <si>
    <t>огурцы свежие</t>
  </si>
  <si>
    <t>Салат овощной</t>
  </si>
  <si>
    <t>ТК№14</t>
  </si>
  <si>
    <t>солёный огурец</t>
  </si>
  <si>
    <t>зелёный горошек</t>
  </si>
  <si>
    <t>повидло</t>
  </si>
  <si>
    <t>кол во</t>
  </si>
  <si>
    <t>ГПД</t>
  </si>
  <si>
    <t>печенье</t>
  </si>
  <si>
    <t xml:space="preserve">количество детей:    чел. </t>
  </si>
  <si>
    <t>йогурт</t>
  </si>
  <si>
    <t>Йогурт</t>
  </si>
  <si>
    <t>Компот</t>
  </si>
  <si>
    <t>компотная смесь</t>
  </si>
  <si>
    <t>Компот из сухофруктов</t>
  </si>
  <si>
    <t>сухофрукты</t>
  </si>
  <si>
    <t>огурцы консервированные</t>
  </si>
  <si>
    <t>Утверждаю: 05 декабря 2025г</t>
  </si>
  <si>
    <t>Кнели из говядины</t>
  </si>
  <si>
    <t>0,08/0,06</t>
  </si>
  <si>
    <t>молоко</t>
  </si>
  <si>
    <t>яйца</t>
  </si>
  <si>
    <t>70/30</t>
  </si>
  <si>
    <t>соус;</t>
  </si>
  <si>
    <t>ТК№187</t>
  </si>
  <si>
    <t>Рис отварной</t>
  </si>
  <si>
    <t>Рис.</t>
  </si>
</sst>
</file>

<file path=xl/styles.xml><?xml version="1.0" encoding="utf-8"?>
<styleSheet xmlns="http://schemas.openxmlformats.org/spreadsheetml/2006/main">
  <numFmts count="6">
    <numFmt numFmtId="164" formatCode="_-* #,##0.00_р_._-;\-* #,##0.00_р_._-;_-* &quot;-&quot;??_р_._-;_-@_-"/>
    <numFmt numFmtId="165" formatCode="0.000"/>
    <numFmt numFmtId="166" formatCode="0.0"/>
    <numFmt numFmtId="167" formatCode="_-* #,##0.0_р_._-;\-* #,##0.0_р_._-;_-* &quot;-&quot;??_р_._-;_-@_-"/>
    <numFmt numFmtId="168" formatCode="_-* #,##0.0\ _₽_-;\-* #,##0.0\ _₽_-;_-* &quot;-&quot;?\ _₽_-;_-@_-"/>
    <numFmt numFmtId="169" formatCode="0.0000"/>
  </numFmts>
  <fonts count="2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22"/>
      <color theme="1"/>
      <name val="Calibri"/>
      <family val="2"/>
      <charset val="204"/>
      <scheme val="minor"/>
    </font>
    <font>
      <sz val="24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  <font>
      <b/>
      <u/>
      <sz val="8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u/>
      <sz val="9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u val="singleAccounting"/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b/>
      <u/>
      <sz val="12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12" fillId="0" borderId="0" applyFont="0" applyFill="0" applyBorder="0" applyAlignment="0" applyProtection="0"/>
  </cellStyleXfs>
  <cellXfs count="496">
    <xf numFmtId="0" fontId="0" fillId="0" borderId="0" xfId="0"/>
    <xf numFmtId="0" fontId="0" fillId="0" borderId="1" xfId="0" applyBorder="1"/>
    <xf numFmtId="0" fontId="0" fillId="0" borderId="5" xfId="0" applyBorder="1"/>
    <xf numFmtId="0" fontId="6" fillId="0" borderId="1" xfId="0" applyFont="1" applyBorder="1"/>
    <xf numFmtId="0" fontId="7" fillId="0" borderId="21" xfId="0" applyFont="1" applyBorder="1"/>
    <xf numFmtId="0" fontId="1" fillId="0" borderId="21" xfId="0" applyFont="1" applyBorder="1"/>
    <xf numFmtId="0" fontId="1" fillId="0" borderId="23" xfId="0" applyFont="1" applyBorder="1"/>
    <xf numFmtId="0" fontId="0" fillId="0" borderId="1" xfId="0" applyFont="1" applyBorder="1"/>
    <xf numFmtId="2" fontId="0" fillId="0" borderId="1" xfId="0" applyNumberFormat="1" applyBorder="1"/>
    <xf numFmtId="2" fontId="0" fillId="0" borderId="5" xfId="0" applyNumberFormat="1" applyBorder="1"/>
    <xf numFmtId="0" fontId="6" fillId="0" borderId="1" xfId="0" applyFont="1" applyBorder="1" applyAlignment="1">
      <alignment horizontal="right"/>
    </xf>
    <xf numFmtId="0" fontId="4" fillId="0" borderId="1" xfId="0" applyFont="1" applyBorder="1"/>
    <xf numFmtId="2" fontId="4" fillId="0" borderId="1" xfId="0" applyNumberFormat="1" applyFont="1" applyBorder="1"/>
    <xf numFmtId="2" fontId="0" fillId="0" borderId="1" xfId="0" applyNumberFormat="1" applyFont="1" applyBorder="1"/>
    <xf numFmtId="0" fontId="0" fillId="0" borderId="4" xfId="0" applyBorder="1"/>
    <xf numFmtId="9" fontId="0" fillId="0" borderId="1" xfId="0" applyNumberFormat="1" applyBorder="1"/>
    <xf numFmtId="0" fontId="0" fillId="2" borderId="1" xfId="0" applyFill="1" applyBorder="1"/>
    <xf numFmtId="0" fontId="0" fillId="0" borderId="29" xfId="0" applyBorder="1"/>
    <xf numFmtId="0" fontId="0" fillId="0" borderId="1" xfId="0" applyFont="1" applyBorder="1" applyAlignment="1">
      <alignment horizontal="right"/>
    </xf>
    <xf numFmtId="0" fontId="1" fillId="0" borderId="31" xfId="0" applyFont="1" applyBorder="1"/>
    <xf numFmtId="2" fontId="0" fillId="0" borderId="0" xfId="0" applyNumberFormat="1"/>
    <xf numFmtId="0" fontId="1" fillId="0" borderId="32" xfId="0" applyFont="1" applyBorder="1"/>
    <xf numFmtId="0" fontId="0" fillId="0" borderId="33" xfId="0" applyBorder="1"/>
    <xf numFmtId="0" fontId="0" fillId="0" borderId="34" xfId="0" applyBorder="1"/>
    <xf numFmtId="0" fontId="0" fillId="0" borderId="15" xfId="0" applyBorder="1"/>
    <xf numFmtId="0" fontId="0" fillId="2" borderId="5" xfId="0" applyFill="1" applyBorder="1"/>
    <xf numFmtId="0" fontId="4" fillId="0" borderId="5" xfId="0" applyFont="1" applyBorder="1"/>
    <xf numFmtId="0" fontId="6" fillId="0" borderId="5" xfId="0" applyFont="1" applyBorder="1"/>
    <xf numFmtId="0" fontId="0" fillId="0" borderId="0" xfId="0" applyBorder="1"/>
    <xf numFmtId="0" fontId="0" fillId="0" borderId="3" xfId="0" applyBorder="1"/>
    <xf numFmtId="0" fontId="0" fillId="0" borderId="35" xfId="0" applyBorder="1"/>
    <xf numFmtId="0" fontId="0" fillId="0" borderId="11" xfId="0" applyBorder="1"/>
    <xf numFmtId="0" fontId="6" fillId="2" borderId="1" xfId="0" applyFont="1" applyFill="1" applyBorder="1"/>
    <xf numFmtId="0" fontId="0" fillId="2" borderId="1" xfId="0" applyFont="1" applyFill="1" applyBorder="1"/>
    <xf numFmtId="0" fontId="1" fillId="0" borderId="15" xfId="0" applyFont="1" applyBorder="1" applyAlignment="1">
      <alignment horizontal="left"/>
    </xf>
    <xf numFmtId="0" fontId="0" fillId="0" borderId="32" xfId="0" applyBorder="1"/>
    <xf numFmtId="165" fontId="0" fillId="0" borderId="1" xfId="0" applyNumberFormat="1" applyBorder="1"/>
    <xf numFmtId="0" fontId="4" fillId="0" borderId="17" xfId="0" applyFont="1" applyBorder="1"/>
    <xf numFmtId="2" fontId="0" fillId="0" borderId="34" xfId="0" applyNumberFormat="1" applyBorder="1"/>
    <xf numFmtId="165" fontId="0" fillId="2" borderId="1" xfId="0" applyNumberFormat="1" applyFill="1" applyBorder="1"/>
    <xf numFmtId="0" fontId="9" fillId="0" borderId="0" xfId="0" applyFont="1" applyBorder="1"/>
    <xf numFmtId="0" fontId="4" fillId="0" borderId="0" xfId="0" applyFont="1" applyBorder="1"/>
    <xf numFmtId="2" fontId="0" fillId="0" borderId="0" xfId="0" applyNumberFormat="1" applyBorder="1"/>
    <xf numFmtId="0" fontId="1" fillId="0" borderId="1" xfId="0" applyFont="1" applyBorder="1"/>
    <xf numFmtId="166" fontId="0" fillId="2" borderId="1" xfId="0" applyNumberFormat="1" applyFill="1" applyBorder="1"/>
    <xf numFmtId="0" fontId="7" fillId="0" borderId="1" xfId="0" applyFont="1" applyBorder="1"/>
    <xf numFmtId="166" fontId="0" fillId="0" borderId="0" xfId="0" applyNumberFormat="1"/>
    <xf numFmtId="0" fontId="9" fillId="0" borderId="1" xfId="0" applyFont="1" applyBorder="1"/>
    <xf numFmtId="0" fontId="0" fillId="4" borderId="1" xfId="0" applyFill="1" applyBorder="1"/>
    <xf numFmtId="9" fontId="0" fillId="0" borderId="44" xfId="0" applyNumberFormat="1" applyBorder="1"/>
    <xf numFmtId="2" fontId="0" fillId="0" borderId="45" xfId="0" applyNumberFormat="1" applyBorder="1"/>
    <xf numFmtId="0" fontId="0" fillId="0" borderId="30" xfId="0" applyBorder="1"/>
    <xf numFmtId="0" fontId="11" fillId="2" borderId="5" xfId="0" applyFont="1" applyFill="1" applyBorder="1"/>
    <xf numFmtId="0" fontId="1" fillId="5" borderId="1" xfId="0" applyFont="1" applyFill="1" applyBorder="1"/>
    <xf numFmtId="166" fontId="0" fillId="0" borderId="0" xfId="0" applyNumberFormat="1" applyBorder="1"/>
    <xf numFmtId="2" fontId="4" fillId="4" borderId="1" xfId="0" applyNumberFormat="1" applyFont="1" applyFill="1" applyBorder="1"/>
    <xf numFmtId="0" fontId="4" fillId="5" borderId="5" xfId="0" applyFont="1" applyFill="1" applyBorder="1"/>
    <xf numFmtId="0" fontId="0" fillId="0" borderId="15" xfId="0" applyBorder="1" applyAlignment="1"/>
    <xf numFmtId="2" fontId="0" fillId="2" borderId="1" xfId="0" applyNumberFormat="1" applyFill="1" applyBorder="1"/>
    <xf numFmtId="0" fontId="0" fillId="0" borderId="5" xfId="0" applyFont="1" applyBorder="1"/>
    <xf numFmtId="0" fontId="0" fillId="5" borderId="1" xfId="0" applyFont="1" applyFill="1" applyBorder="1"/>
    <xf numFmtId="2" fontId="4" fillId="4" borderId="5" xfId="0" applyNumberFormat="1" applyFont="1" applyFill="1" applyBorder="1"/>
    <xf numFmtId="2" fontId="0" fillId="4" borderId="1" xfId="0" applyNumberFormat="1" applyFont="1" applyFill="1" applyBorder="1"/>
    <xf numFmtId="0" fontId="0" fillId="2" borderId="15" xfId="0" applyFill="1" applyBorder="1" applyAlignment="1">
      <alignment horizontal="left"/>
    </xf>
    <xf numFmtId="0" fontId="0" fillId="2" borderId="0" xfId="0" applyFill="1" applyBorder="1"/>
    <xf numFmtId="168" fontId="16" fillId="4" borderId="5" xfId="0" applyNumberFormat="1" applyFont="1" applyFill="1" applyBorder="1"/>
    <xf numFmtId="9" fontId="0" fillId="2" borderId="29" xfId="0" applyNumberFormat="1" applyFill="1" applyBorder="1"/>
    <xf numFmtId="2" fontId="4" fillId="0" borderId="29" xfId="0" applyNumberFormat="1" applyFont="1" applyBorder="1"/>
    <xf numFmtId="166" fontId="4" fillId="0" borderId="30" xfId="0" applyNumberFormat="1" applyFont="1" applyBorder="1"/>
    <xf numFmtId="0" fontId="1" fillId="0" borderId="53" xfId="0" applyFont="1" applyBorder="1"/>
    <xf numFmtId="0" fontId="0" fillId="0" borderId="1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28" xfId="0" applyFont="1" applyBorder="1" applyAlignment="1">
      <alignment horizontal="left"/>
    </xf>
    <xf numFmtId="0" fontId="0" fillId="0" borderId="28" xfId="0" applyFont="1" applyBorder="1" applyAlignment="1">
      <alignment horizontal="left"/>
    </xf>
    <xf numFmtId="0" fontId="0" fillId="0" borderId="15" xfId="0" applyFont="1" applyBorder="1" applyAlignment="1">
      <alignment horizontal="left"/>
    </xf>
    <xf numFmtId="0" fontId="0" fillId="0" borderId="28" xfId="0" applyBorder="1" applyAlignment="1">
      <alignment horizontal="left"/>
    </xf>
    <xf numFmtId="0" fontId="0" fillId="2" borderId="15" xfId="0" applyFont="1" applyFill="1" applyBorder="1" applyAlignment="1">
      <alignment horizontal="left"/>
    </xf>
    <xf numFmtId="0" fontId="7" fillId="0" borderId="42" xfId="0" applyFont="1" applyBorder="1"/>
    <xf numFmtId="0" fontId="1" fillId="0" borderId="42" xfId="0" applyFont="1" applyBorder="1"/>
    <xf numFmtId="0" fontId="9" fillId="2" borderId="1" xfId="0" applyFont="1" applyFill="1" applyBorder="1"/>
    <xf numFmtId="0" fontId="6" fillId="2" borderId="5" xfId="0" applyFont="1" applyFill="1" applyBorder="1"/>
    <xf numFmtId="0" fontId="9" fillId="2" borderId="5" xfId="0" applyFont="1" applyFill="1" applyBorder="1"/>
    <xf numFmtId="0" fontId="1" fillId="0" borderId="22" xfId="0" applyFont="1" applyBorder="1"/>
    <xf numFmtId="0" fontId="1" fillId="0" borderId="16" xfId="0" applyFont="1" applyBorder="1"/>
    <xf numFmtId="0" fontId="0" fillId="0" borderId="43" xfId="0" applyBorder="1"/>
    <xf numFmtId="0" fontId="6" fillId="0" borderId="44" xfId="0" applyFont="1" applyBorder="1"/>
    <xf numFmtId="0" fontId="0" fillId="0" borderId="44" xfId="0" applyFont="1" applyBorder="1"/>
    <xf numFmtId="0" fontId="0" fillId="0" borderId="45" xfId="0" applyFont="1" applyBorder="1"/>
    <xf numFmtId="0" fontId="0" fillId="0" borderId="34" xfId="0" applyFont="1" applyBorder="1"/>
    <xf numFmtId="0" fontId="1" fillId="0" borderId="34" xfId="0" applyFont="1" applyBorder="1" applyAlignment="1">
      <alignment horizontal="left"/>
    </xf>
    <xf numFmtId="0" fontId="0" fillId="0" borderId="34" xfId="0" applyBorder="1" applyAlignment="1">
      <alignment horizontal="left"/>
    </xf>
    <xf numFmtId="164" fontId="6" fillId="0" borderId="43" xfId="1" applyFont="1" applyBorder="1" applyAlignment="1">
      <alignment horizontal="left"/>
    </xf>
    <xf numFmtId="164" fontId="0" fillId="0" borderId="43" xfId="1" applyFont="1" applyBorder="1" applyAlignment="1">
      <alignment horizontal="left"/>
    </xf>
    <xf numFmtId="167" fontId="0" fillId="0" borderId="43" xfId="1" applyNumberFormat="1" applyFont="1" applyBorder="1" applyAlignment="1">
      <alignment horizontal="left"/>
    </xf>
    <xf numFmtId="0" fontId="6" fillId="0" borderId="34" xfId="0" applyFont="1" applyBorder="1" applyAlignment="1">
      <alignment horizontal="left"/>
    </xf>
    <xf numFmtId="0" fontId="0" fillId="0" borderId="28" xfId="0" applyBorder="1" applyAlignment="1"/>
    <xf numFmtId="2" fontId="6" fillId="0" borderId="34" xfId="0" applyNumberFormat="1" applyFont="1" applyBorder="1" applyAlignment="1">
      <alignment horizontal="left"/>
    </xf>
    <xf numFmtId="0" fontId="6" fillId="0" borderId="29" xfId="0" applyFont="1" applyBorder="1"/>
    <xf numFmtId="0" fontId="4" fillId="4" borderId="30" xfId="0" applyFont="1" applyFill="1" applyBorder="1"/>
    <xf numFmtId="0" fontId="1" fillId="0" borderId="0" xfId="0" applyFont="1" applyBorder="1"/>
    <xf numFmtId="0" fontId="0" fillId="0" borderId="7" xfId="0" applyBorder="1"/>
    <xf numFmtId="2" fontId="0" fillId="0" borderId="3" xfId="0" applyNumberFormat="1" applyBorder="1"/>
    <xf numFmtId="0" fontId="0" fillId="0" borderId="45" xfId="0" applyBorder="1"/>
    <xf numFmtId="0" fontId="4" fillId="4" borderId="43" xfId="0" applyFont="1" applyFill="1" applyBorder="1"/>
    <xf numFmtId="0" fontId="0" fillId="2" borderId="34" xfId="0" applyFill="1" applyBorder="1"/>
    <xf numFmtId="0" fontId="0" fillId="2" borderId="30" xfId="0" applyFill="1" applyBorder="1"/>
    <xf numFmtId="0" fontId="0" fillId="0" borderId="23" xfId="0" applyBorder="1"/>
    <xf numFmtId="0" fontId="0" fillId="0" borderId="44" xfId="0" applyBorder="1"/>
    <xf numFmtId="166" fontId="0" fillId="0" borderId="45" xfId="0" applyNumberFormat="1" applyBorder="1" applyAlignment="1"/>
    <xf numFmtId="0" fontId="0" fillId="0" borderId="34" xfId="0" applyBorder="1" applyAlignment="1"/>
    <xf numFmtId="166" fontId="0" fillId="0" borderId="34" xfId="0" applyNumberFormat="1" applyBorder="1" applyAlignment="1"/>
    <xf numFmtId="2" fontId="0" fillId="0" borderId="30" xfId="0" applyNumberFormat="1" applyBorder="1"/>
    <xf numFmtId="0" fontId="0" fillId="0" borderId="58" xfId="0" applyBorder="1"/>
    <xf numFmtId="2" fontId="14" fillId="4" borderId="34" xfId="0" applyNumberFormat="1" applyFont="1" applyFill="1" applyBorder="1"/>
    <xf numFmtId="2" fontId="4" fillId="4" borderId="34" xfId="0" applyNumberFormat="1" applyFont="1" applyFill="1" applyBorder="1"/>
    <xf numFmtId="0" fontId="11" fillId="0" borderId="3" xfId="0" applyFont="1" applyBorder="1"/>
    <xf numFmtId="0" fontId="0" fillId="2" borderId="3" xfId="0" applyFill="1" applyBorder="1"/>
    <xf numFmtId="0" fontId="13" fillId="0" borderId="3" xfId="0" applyFont="1" applyBorder="1"/>
    <xf numFmtId="0" fontId="4" fillId="5" borderId="44" xfId="0" applyFont="1" applyFill="1" applyBorder="1"/>
    <xf numFmtId="2" fontId="0" fillId="0" borderId="43" xfId="1" applyNumberFormat="1" applyFont="1" applyBorder="1"/>
    <xf numFmtId="2" fontId="16" fillId="4" borderId="43" xfId="1" applyNumberFormat="1" applyFont="1" applyFill="1" applyBorder="1"/>
    <xf numFmtId="2" fontId="4" fillId="0" borderId="34" xfId="0" applyNumberFormat="1" applyFont="1" applyBorder="1"/>
    <xf numFmtId="2" fontId="0" fillId="0" borderId="34" xfId="0" applyNumberFormat="1" applyFont="1" applyBorder="1"/>
    <xf numFmtId="2" fontId="4" fillId="2" borderId="34" xfId="0" applyNumberFormat="1" applyFont="1" applyFill="1" applyBorder="1"/>
    <xf numFmtId="2" fontId="0" fillId="2" borderId="34" xfId="0" applyNumberFormat="1" applyFont="1" applyFill="1" applyBorder="1"/>
    <xf numFmtId="0" fontId="0" fillId="2" borderId="28" xfId="0" applyFont="1" applyFill="1" applyBorder="1" applyAlignment="1">
      <alignment horizontal="left"/>
    </xf>
    <xf numFmtId="165" fontId="0" fillId="2" borderId="44" xfId="0" applyNumberFormat="1" applyFill="1" applyBorder="1"/>
    <xf numFmtId="2" fontId="0" fillId="2" borderId="5" xfId="0" applyNumberFormat="1" applyFill="1" applyBorder="1"/>
    <xf numFmtId="0" fontId="0" fillId="0" borderId="60" xfId="0" applyBorder="1"/>
    <xf numFmtId="0" fontId="0" fillId="2" borderId="29" xfId="0" applyFill="1" applyBorder="1"/>
    <xf numFmtId="0" fontId="0" fillId="2" borderId="33" xfId="0" applyFill="1" applyBorder="1"/>
    <xf numFmtId="2" fontId="0" fillId="2" borderId="34" xfId="0" applyNumberFormat="1" applyFill="1" applyBorder="1"/>
    <xf numFmtId="0" fontId="4" fillId="2" borderId="29" xfId="0" applyFont="1" applyFill="1" applyBorder="1"/>
    <xf numFmtId="2" fontId="4" fillId="2" borderId="30" xfId="0" applyNumberFormat="1" applyFont="1" applyFill="1" applyBorder="1"/>
    <xf numFmtId="0" fontId="0" fillId="2" borderId="60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/>
    <xf numFmtId="0" fontId="0" fillId="0" borderId="15" xfId="0" applyBorder="1" applyAlignment="1">
      <alignment horizontal="left"/>
    </xf>
    <xf numFmtId="0" fontId="0" fillId="0" borderId="4" xfId="0" applyBorder="1" applyAlignment="1">
      <alignment horizontal="left"/>
    </xf>
    <xf numFmtId="169" fontId="0" fillId="0" borderId="1" xfId="0" applyNumberFormat="1" applyFont="1" applyBorder="1"/>
    <xf numFmtId="2" fontId="0" fillId="2" borderId="44" xfId="0" applyNumberFormat="1" applyFill="1" applyBorder="1"/>
    <xf numFmtId="0" fontId="0" fillId="2" borderId="51" xfId="0" applyFill="1" applyBorder="1"/>
    <xf numFmtId="0" fontId="0" fillId="3" borderId="1" xfId="0" applyFill="1" applyBorder="1"/>
    <xf numFmtId="0" fontId="0" fillId="0" borderId="31" xfId="0" applyBorder="1"/>
    <xf numFmtId="0" fontId="0" fillId="6" borderId="1" xfId="0" applyFont="1" applyFill="1" applyBorder="1"/>
    <xf numFmtId="0" fontId="0" fillId="6" borderId="5" xfId="0" applyFont="1" applyFill="1" applyBorder="1"/>
    <xf numFmtId="0" fontId="1" fillId="6" borderId="21" xfId="0" applyFont="1" applyFill="1" applyBorder="1"/>
    <xf numFmtId="0" fontId="1" fillId="6" borderId="23" xfId="0" applyFont="1" applyFill="1" applyBorder="1"/>
    <xf numFmtId="0" fontId="1" fillId="6" borderId="44" xfId="0" applyFont="1" applyFill="1" applyBorder="1"/>
    <xf numFmtId="0" fontId="4" fillId="6" borderId="44" xfId="0" applyFont="1" applyFill="1" applyBorder="1"/>
    <xf numFmtId="0" fontId="1" fillId="6" borderId="45" xfId="0" applyFont="1" applyFill="1" applyBorder="1"/>
    <xf numFmtId="0" fontId="0" fillId="6" borderId="44" xfId="0" applyFont="1" applyFill="1" applyBorder="1"/>
    <xf numFmtId="0" fontId="0" fillId="6" borderId="45" xfId="0" applyFont="1" applyFill="1" applyBorder="1"/>
    <xf numFmtId="2" fontId="0" fillId="6" borderId="34" xfId="0" applyNumberFormat="1" applyFont="1" applyFill="1" applyBorder="1"/>
    <xf numFmtId="0" fontId="0" fillId="6" borderId="34" xfId="0" applyFont="1" applyFill="1" applyBorder="1"/>
    <xf numFmtId="165" fontId="0" fillId="6" borderId="1" xfId="0" applyNumberFormat="1" applyFont="1" applyFill="1" applyBorder="1"/>
    <xf numFmtId="0" fontId="14" fillId="6" borderId="1" xfId="0" applyFont="1" applyFill="1" applyBorder="1"/>
    <xf numFmtId="169" fontId="0" fillId="6" borderId="1" xfId="0" applyNumberFormat="1" applyFont="1" applyFill="1" applyBorder="1"/>
    <xf numFmtId="2" fontId="4" fillId="6" borderId="34" xfId="0" applyNumberFormat="1" applyFont="1" applyFill="1" applyBorder="1"/>
    <xf numFmtId="0" fontId="0" fillId="6" borderId="28" xfId="0" applyFont="1" applyFill="1" applyBorder="1" applyAlignment="1">
      <alignment horizontal="left"/>
    </xf>
    <xf numFmtId="0" fontId="0" fillId="6" borderId="15" xfId="0" applyFont="1" applyFill="1" applyBorder="1" applyAlignment="1">
      <alignment horizontal="left"/>
    </xf>
    <xf numFmtId="9" fontId="0" fillId="6" borderId="1" xfId="0" applyNumberFormat="1" applyFont="1" applyFill="1" applyBorder="1"/>
    <xf numFmtId="0" fontId="4" fillId="6" borderId="28" xfId="0" applyFont="1" applyFill="1" applyBorder="1" applyAlignment="1">
      <alignment horizontal="left"/>
    </xf>
    <xf numFmtId="0" fontId="1" fillId="6" borderId="34" xfId="0" applyFont="1" applyFill="1" applyBorder="1"/>
    <xf numFmtId="166" fontId="0" fillId="6" borderId="5" xfId="0" applyNumberFormat="1" applyFont="1" applyFill="1" applyBorder="1"/>
    <xf numFmtId="0" fontId="0" fillId="6" borderId="29" xfId="0" applyFont="1" applyFill="1" applyBorder="1"/>
    <xf numFmtId="0" fontId="4" fillId="6" borderId="29" xfId="0" applyFont="1" applyFill="1" applyBorder="1"/>
    <xf numFmtId="2" fontId="4" fillId="6" borderId="30" xfId="0" applyNumberFormat="1" applyFont="1" applyFill="1" applyBorder="1"/>
    <xf numFmtId="0" fontId="0" fillId="6" borderId="0" xfId="0" applyFill="1"/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165" fontId="0" fillId="3" borderId="1" xfId="0" applyNumberFormat="1" applyFill="1" applyBorder="1"/>
    <xf numFmtId="2" fontId="0" fillId="3" borderId="1" xfId="0" applyNumberFormat="1" applyFill="1" applyBorder="1"/>
    <xf numFmtId="2" fontId="0" fillId="3" borderId="5" xfId="0" applyNumberFormat="1" applyFill="1" applyBorder="1"/>
    <xf numFmtId="0" fontId="4" fillId="3" borderId="1" xfId="0" applyFont="1" applyFill="1" applyBorder="1"/>
    <xf numFmtId="2" fontId="4" fillId="3" borderId="1" xfId="0" applyNumberFormat="1" applyFont="1" applyFill="1" applyBorder="1"/>
    <xf numFmtId="2" fontId="0" fillId="3" borderId="34" xfId="0" applyNumberFormat="1" applyFill="1" applyBorder="1"/>
    <xf numFmtId="0" fontId="0" fillId="0" borderId="3" xfId="0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6" xfId="0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2" borderId="3" xfId="0" applyFill="1" applyBorder="1" applyAlignment="1">
      <alignment horizontal="left"/>
    </xf>
    <xf numFmtId="0" fontId="1" fillId="2" borderId="1" xfId="0" applyFont="1" applyFill="1" applyBorder="1"/>
    <xf numFmtId="0" fontId="4" fillId="2" borderId="5" xfId="0" applyFont="1" applyFill="1" applyBorder="1"/>
    <xf numFmtId="0" fontId="0" fillId="2" borderId="11" xfId="0" applyFill="1" applyBorder="1"/>
    <xf numFmtId="0" fontId="1" fillId="2" borderId="31" xfId="0" applyFont="1" applyFill="1" applyBorder="1"/>
    <xf numFmtId="0" fontId="0" fillId="2" borderId="1" xfId="0" applyFont="1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4" fillId="2" borderId="5" xfId="0" applyFont="1" applyFill="1" applyBorder="1" applyAlignment="1">
      <alignment horizontal="right"/>
    </xf>
    <xf numFmtId="2" fontId="4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Font="1" applyFill="1" applyBorder="1" applyAlignment="1">
      <alignment horizontal="right"/>
    </xf>
    <xf numFmtId="2" fontId="4" fillId="0" borderId="1" xfId="0" applyNumberFormat="1" applyFont="1" applyFill="1" applyBorder="1"/>
    <xf numFmtId="0" fontId="7" fillId="0" borderId="5" xfId="0" applyFont="1" applyBorder="1"/>
    <xf numFmtId="0" fontId="1" fillId="0" borderId="5" xfId="0" applyFont="1" applyBorder="1"/>
    <xf numFmtId="0" fontId="1" fillId="0" borderId="43" xfId="0" applyFont="1" applyBorder="1" applyAlignment="1">
      <alignment horizontal="left"/>
    </xf>
    <xf numFmtId="0" fontId="0" fillId="0" borderId="47" xfId="0" applyBorder="1"/>
    <xf numFmtId="0" fontId="7" fillId="2" borderId="21" xfId="0" applyFont="1" applyFill="1" applyBorder="1"/>
    <xf numFmtId="0" fontId="1" fillId="2" borderId="21" xfId="0" applyFont="1" applyFill="1" applyBorder="1"/>
    <xf numFmtId="0" fontId="1" fillId="2" borderId="61" xfId="0" applyFont="1" applyFill="1" applyBorder="1"/>
    <xf numFmtId="0" fontId="1" fillId="2" borderId="20" xfId="0" applyFont="1" applyFill="1" applyBorder="1"/>
    <xf numFmtId="0" fontId="1" fillId="2" borderId="23" xfId="0" applyFont="1" applyFill="1" applyBorder="1"/>
    <xf numFmtId="0" fontId="1" fillId="2" borderId="5" xfId="0" applyFont="1" applyFill="1" applyBorder="1"/>
    <xf numFmtId="0" fontId="20" fillId="2" borderId="5" xfId="0" applyFont="1" applyFill="1" applyBorder="1"/>
    <xf numFmtId="2" fontId="4" fillId="0" borderId="15" xfId="0" applyNumberFormat="1" applyFont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36" xfId="0" applyBorder="1" applyAlignment="1">
      <alignment horizontal="left"/>
    </xf>
    <xf numFmtId="9" fontId="0" fillId="2" borderId="19" xfId="0" applyNumberFormat="1" applyFill="1" applyBorder="1"/>
    <xf numFmtId="0" fontId="0" fillId="0" borderId="10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4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2" borderId="1" xfId="0" applyFill="1" applyBorder="1" applyAlignment="1">
      <alignment horizontal="left"/>
    </xf>
    <xf numFmtId="0" fontId="4" fillId="0" borderId="54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4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49" xfId="0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25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17" fillId="0" borderId="48" xfId="0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55" xfId="0" applyFill="1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29" xfId="0" applyBorder="1" applyAlignment="1">
      <alignment horizontal="center"/>
    </xf>
    <xf numFmtId="0" fontId="4" fillId="0" borderId="28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0" fillId="0" borderId="36" xfId="0" applyBorder="1" applyAlignment="1">
      <alignment horizontal="left"/>
    </xf>
    <xf numFmtId="0" fontId="0" fillId="0" borderId="38" xfId="0" applyBorder="1" applyAlignment="1">
      <alignment horizontal="left"/>
    </xf>
    <xf numFmtId="0" fontId="0" fillId="0" borderId="39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33" xfId="0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28" xfId="0" applyFont="1" applyBorder="1" applyAlignment="1">
      <alignment horizontal="left"/>
    </xf>
    <xf numFmtId="0" fontId="0" fillId="0" borderId="15" xfId="0" applyFont="1" applyBorder="1" applyAlignment="1">
      <alignment horizontal="left"/>
    </xf>
    <xf numFmtId="0" fontId="15" fillId="0" borderId="28" xfId="0" applyFont="1" applyBorder="1" applyAlignment="1">
      <alignment horizontal="left"/>
    </xf>
    <xf numFmtId="0" fontId="15" fillId="0" borderId="15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 applyAlignment="1"/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24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0" fillId="0" borderId="56" xfId="0" applyFont="1" applyBorder="1" applyAlignment="1">
      <alignment horizontal="left"/>
    </xf>
    <xf numFmtId="0" fontId="0" fillId="0" borderId="44" xfId="0" applyFont="1" applyBorder="1" applyAlignment="1">
      <alignment horizontal="left"/>
    </xf>
    <xf numFmtId="0" fontId="0" fillId="0" borderId="33" xfId="0" applyBorder="1" applyAlignment="1">
      <alignment horizontal="left"/>
    </xf>
    <xf numFmtId="0" fontId="0" fillId="0" borderId="33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1" fillId="0" borderId="48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0" fontId="4" fillId="0" borderId="56" xfId="0" applyFont="1" applyBorder="1" applyAlignment="1">
      <alignment horizontal="left"/>
    </xf>
    <xf numFmtId="0" fontId="4" fillId="0" borderId="44" xfId="0" applyFont="1" applyBorder="1" applyAlignment="1">
      <alignment horizontal="left"/>
    </xf>
    <xf numFmtId="0" fontId="4" fillId="0" borderId="45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34" xfId="0" applyFont="1" applyBorder="1" applyAlignment="1">
      <alignment horizontal="left"/>
    </xf>
    <xf numFmtId="0" fontId="8" fillId="0" borderId="11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left"/>
    </xf>
    <xf numFmtId="0" fontId="4" fillId="2" borderId="28" xfId="0" applyFont="1" applyFill="1" applyBorder="1" applyAlignment="1">
      <alignment horizontal="left"/>
    </xf>
    <xf numFmtId="0" fontId="4" fillId="2" borderId="15" xfId="0" applyFont="1" applyFill="1" applyBorder="1" applyAlignment="1">
      <alignment horizontal="left"/>
    </xf>
    <xf numFmtId="0" fontId="4" fillId="2" borderId="46" xfId="0" applyFont="1" applyFill="1" applyBorder="1" applyAlignment="1">
      <alignment horizontal="left"/>
    </xf>
    <xf numFmtId="0" fontId="4" fillId="2" borderId="48" xfId="0" applyFont="1" applyFill="1" applyBorder="1" applyAlignment="1">
      <alignment horizontal="left"/>
    </xf>
    <xf numFmtId="0" fontId="4" fillId="2" borderId="7" xfId="0" applyFont="1" applyFill="1" applyBorder="1" applyAlignment="1">
      <alignment horizontal="left"/>
    </xf>
    <xf numFmtId="0" fontId="4" fillId="2" borderId="49" xfId="0" applyFont="1" applyFill="1" applyBorder="1" applyAlignment="1">
      <alignment horizontal="left"/>
    </xf>
    <xf numFmtId="0" fontId="4" fillId="2" borderId="56" xfId="0" applyFont="1" applyFill="1" applyBorder="1" applyAlignment="1">
      <alignment horizontal="left"/>
    </xf>
    <xf numFmtId="0" fontId="4" fillId="2" borderId="44" xfId="0" applyFont="1" applyFill="1" applyBorder="1" applyAlignment="1">
      <alignment horizontal="left"/>
    </xf>
    <xf numFmtId="0" fontId="4" fillId="2" borderId="45" xfId="0" applyFont="1" applyFill="1" applyBorder="1" applyAlignment="1">
      <alignment horizontal="left"/>
    </xf>
    <xf numFmtId="0" fontId="4" fillId="2" borderId="33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34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8" fillId="2" borderId="35" xfId="0" applyFont="1" applyFill="1" applyBorder="1" applyAlignment="1">
      <alignment horizontal="center"/>
    </xf>
    <xf numFmtId="0" fontId="8" fillId="2" borderId="12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5" fillId="2" borderId="3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0" fontId="0" fillId="2" borderId="2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0" fontId="0" fillId="2" borderId="2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0" fillId="0" borderId="36" xfId="0" applyFont="1" applyBorder="1" applyAlignment="1">
      <alignment horizontal="left"/>
    </xf>
    <xf numFmtId="2" fontId="0" fillId="0" borderId="36" xfId="0" applyNumberFormat="1" applyBorder="1" applyAlignment="1">
      <alignment horizontal="center"/>
    </xf>
    <xf numFmtId="0" fontId="0" fillId="2" borderId="36" xfId="0" applyFont="1" applyFill="1" applyBorder="1" applyAlignment="1">
      <alignment horizontal="left"/>
    </xf>
    <xf numFmtId="0" fontId="0" fillId="0" borderId="36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2" borderId="28" xfId="0" applyFont="1" applyFill="1" applyBorder="1" applyAlignment="1">
      <alignment horizontal="left"/>
    </xf>
    <xf numFmtId="0" fontId="0" fillId="2" borderId="15" xfId="0" applyFont="1" applyFill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8" fillId="0" borderId="33" xfId="0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0" fontId="8" fillId="0" borderId="57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0" fillId="3" borderId="28" xfId="0" applyFill="1" applyBorder="1" applyAlignment="1">
      <alignment horizontal="left"/>
    </xf>
    <xf numFmtId="0" fontId="0" fillId="3" borderId="15" xfId="0" applyFill="1" applyBorder="1" applyAlignment="1">
      <alignment horizontal="left"/>
    </xf>
    <xf numFmtId="0" fontId="0" fillId="2" borderId="36" xfId="0" applyFill="1" applyBorder="1" applyAlignment="1">
      <alignment horizontal="left"/>
    </xf>
    <xf numFmtId="2" fontId="0" fillId="0" borderId="52" xfId="0" applyNumberFormat="1" applyBorder="1" applyAlignment="1">
      <alignment horizontal="center"/>
    </xf>
    <xf numFmtId="2" fontId="0" fillId="0" borderId="50" xfId="0" applyNumberFormat="1" applyBorder="1" applyAlignment="1">
      <alignment horizontal="center"/>
    </xf>
    <xf numFmtId="0" fontId="0" fillId="0" borderId="36" xfId="0" applyBorder="1" applyAlignment="1">
      <alignment horizontal="center"/>
    </xf>
    <xf numFmtId="2" fontId="4" fillId="0" borderId="38" xfId="0" applyNumberFormat="1" applyFont="1" applyBorder="1" applyAlignment="1">
      <alignment horizontal="center"/>
    </xf>
    <xf numFmtId="2" fontId="4" fillId="0" borderId="39" xfId="0" applyNumberFormat="1" applyFont="1" applyBorder="1" applyAlignment="1">
      <alignment horizontal="center"/>
    </xf>
    <xf numFmtId="2" fontId="4" fillId="0" borderId="51" xfId="0" applyNumberFormat="1" applyFont="1" applyBorder="1" applyAlignment="1">
      <alignment horizontal="center"/>
    </xf>
    <xf numFmtId="166" fontId="0" fillId="0" borderId="36" xfId="0" applyNumberFormat="1" applyBorder="1" applyAlignment="1">
      <alignment horizontal="center"/>
    </xf>
    <xf numFmtId="166" fontId="0" fillId="0" borderId="3" xfId="0" applyNumberFormat="1" applyBorder="1" applyAlignment="1">
      <alignment horizontal="center"/>
    </xf>
    <xf numFmtId="166" fontId="0" fillId="0" borderId="4" xfId="0" applyNumberFormat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0" fontId="4" fillId="0" borderId="48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2" borderId="36" xfId="0" applyFont="1" applyFill="1" applyBorder="1" applyAlignment="1">
      <alignment horizontal="left"/>
    </xf>
    <xf numFmtId="0" fontId="0" fillId="2" borderId="36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24" xfId="0" applyBorder="1" applyAlignment="1">
      <alignment horizontal="center"/>
    </xf>
    <xf numFmtId="0" fontId="14" fillId="6" borderId="33" xfId="0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0" fontId="0" fillId="6" borderId="33" xfId="0" applyFont="1" applyFill="1" applyBorder="1" applyAlignment="1">
      <alignment horizontal="left"/>
    </xf>
    <xf numFmtId="0" fontId="0" fillId="6" borderId="1" xfId="0" applyFont="1" applyFill="1" applyBorder="1" applyAlignment="1">
      <alignment horizontal="left"/>
    </xf>
    <xf numFmtId="0" fontId="0" fillId="6" borderId="28" xfId="0" applyFont="1" applyFill="1" applyBorder="1" applyAlignment="1">
      <alignment horizontal="left"/>
    </xf>
    <xf numFmtId="0" fontId="0" fillId="6" borderId="15" xfId="0" applyFont="1" applyFill="1" applyBorder="1" applyAlignment="1">
      <alignment horizontal="left"/>
    </xf>
    <xf numFmtId="0" fontId="0" fillId="6" borderId="33" xfId="0" applyFont="1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1" fillId="6" borderId="20" xfId="0" applyFont="1" applyFill="1" applyBorder="1" applyAlignment="1">
      <alignment horizontal="left"/>
    </xf>
    <xf numFmtId="0" fontId="1" fillId="6" borderId="21" xfId="0" applyFont="1" applyFill="1" applyBorder="1" applyAlignment="1">
      <alignment horizontal="left"/>
    </xf>
    <xf numFmtId="0" fontId="0" fillId="6" borderId="56" xfId="0" applyFont="1" applyFill="1" applyBorder="1" applyAlignment="1">
      <alignment horizontal="left"/>
    </xf>
    <xf numFmtId="0" fontId="0" fillId="6" borderId="44" xfId="0" applyFont="1" applyFill="1" applyBorder="1" applyAlignment="1">
      <alignment horizontal="left"/>
    </xf>
    <xf numFmtId="0" fontId="4" fillId="6" borderId="36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18" fillId="6" borderId="59" xfId="0" applyFont="1" applyFill="1" applyBorder="1" applyAlignment="1">
      <alignment horizontal="left"/>
    </xf>
    <xf numFmtId="0" fontId="18" fillId="6" borderId="44" xfId="0" applyFont="1" applyFill="1" applyBorder="1" applyAlignment="1">
      <alignment horizontal="left"/>
    </xf>
    <xf numFmtId="0" fontId="18" fillId="6" borderId="45" xfId="0" applyFont="1" applyFill="1" applyBorder="1" applyAlignment="1">
      <alignment horizontal="left"/>
    </xf>
    <xf numFmtId="0" fontId="18" fillId="6" borderId="4" xfId="0" applyFont="1" applyFill="1" applyBorder="1" applyAlignment="1">
      <alignment horizontal="left"/>
    </xf>
    <xf numFmtId="0" fontId="18" fillId="6" borderId="1" xfId="0" applyFont="1" applyFill="1" applyBorder="1" applyAlignment="1">
      <alignment horizontal="left"/>
    </xf>
    <xf numFmtId="0" fontId="18" fillId="6" borderId="34" xfId="0" applyFont="1" applyFill="1" applyBorder="1" applyAlignment="1">
      <alignment horizontal="left"/>
    </xf>
    <xf numFmtId="0" fontId="17" fillId="6" borderId="9" xfId="0" applyFont="1" applyFill="1" applyBorder="1" applyAlignment="1">
      <alignment horizontal="center"/>
    </xf>
    <xf numFmtId="0" fontId="17" fillId="6" borderId="10" xfId="0" applyFont="1" applyFill="1" applyBorder="1" applyAlignment="1">
      <alignment horizontal="center"/>
    </xf>
    <xf numFmtId="0" fontId="17" fillId="6" borderId="47" xfId="0" applyFont="1" applyFill="1" applyBorder="1" applyAlignment="1">
      <alignment horizontal="center"/>
    </xf>
    <xf numFmtId="0" fontId="17" fillId="6" borderId="11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17" fillId="6" borderId="35" xfId="0" applyFont="1" applyFill="1" applyBorder="1" applyAlignment="1">
      <alignment horizontal="center"/>
    </xf>
    <xf numFmtId="0" fontId="1" fillId="6" borderId="20" xfId="0" applyFont="1" applyFill="1" applyBorder="1" applyAlignment="1">
      <alignment horizontal="center"/>
    </xf>
    <xf numFmtId="0" fontId="1" fillId="6" borderId="21" xfId="0" applyFont="1" applyFill="1" applyBorder="1" applyAlignment="1">
      <alignment horizontal="center"/>
    </xf>
    <xf numFmtId="0" fontId="4" fillId="6" borderId="56" xfId="0" applyFont="1" applyFill="1" applyBorder="1" applyAlignment="1">
      <alignment horizontal="left"/>
    </xf>
    <xf numFmtId="0" fontId="4" fillId="6" borderId="44" xfId="0" applyFont="1" applyFill="1" applyBorder="1" applyAlignment="1">
      <alignment horizontal="left"/>
    </xf>
    <xf numFmtId="0" fontId="19" fillId="6" borderId="15" xfId="0" applyFont="1" applyFill="1" applyBorder="1" applyAlignment="1">
      <alignment horizontal="center"/>
    </xf>
    <xf numFmtId="0" fontId="19" fillId="6" borderId="46" xfId="0" applyFont="1" applyFill="1" applyBorder="1" applyAlignment="1">
      <alignment horizontal="center"/>
    </xf>
    <xf numFmtId="0" fontId="19" fillId="6" borderId="13" xfId="0" applyFont="1" applyFill="1" applyBorder="1" applyAlignment="1">
      <alignment horizontal="center"/>
    </xf>
    <xf numFmtId="0" fontId="19" fillId="6" borderId="40" xfId="0" applyFont="1" applyFill="1" applyBorder="1" applyAlignment="1">
      <alignment horizontal="center"/>
    </xf>
    <xf numFmtId="0" fontId="17" fillId="6" borderId="33" xfId="0" applyFont="1" applyFill="1" applyBorder="1" applyAlignment="1">
      <alignment horizontal="center"/>
    </xf>
    <xf numFmtId="0" fontId="17" fillId="6" borderId="1" xfId="0" applyFont="1" applyFill="1" applyBorder="1" applyAlignment="1">
      <alignment horizontal="center"/>
    </xf>
    <xf numFmtId="0" fontId="17" fillId="6" borderId="34" xfId="0" applyFont="1" applyFill="1" applyBorder="1" applyAlignment="1">
      <alignment horizontal="center"/>
    </xf>
    <xf numFmtId="0" fontId="17" fillId="6" borderId="11" xfId="0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17" fillId="6" borderId="35" xfId="0" applyFont="1" applyFill="1" applyBorder="1" applyAlignment="1">
      <alignment horizontal="center" vertical="center"/>
    </xf>
    <xf numFmtId="0" fontId="17" fillId="6" borderId="12" xfId="0" applyFont="1" applyFill="1" applyBorder="1" applyAlignment="1">
      <alignment horizontal="center" vertical="center"/>
    </xf>
    <xf numFmtId="0" fontId="17" fillId="6" borderId="13" xfId="0" applyFont="1" applyFill="1" applyBorder="1" applyAlignment="1">
      <alignment horizontal="center" vertical="center"/>
    </xf>
    <xf numFmtId="0" fontId="17" fillId="6" borderId="40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/>
    </xf>
    <xf numFmtId="0" fontId="1" fillId="6" borderId="28" xfId="0" applyFont="1" applyFill="1" applyBorder="1" applyAlignment="1">
      <alignment horizontal="left"/>
    </xf>
    <xf numFmtId="0" fontId="1" fillId="6" borderId="15" xfId="0" applyFont="1" applyFill="1" applyBorder="1" applyAlignment="1">
      <alignment horizontal="left"/>
    </xf>
    <xf numFmtId="0" fontId="0" fillId="6" borderId="57" xfId="0" applyFont="1" applyFill="1" applyBorder="1" applyAlignment="1">
      <alignment horizontal="left"/>
    </xf>
    <xf numFmtId="0" fontId="0" fillId="6" borderId="29" xfId="0" applyFont="1" applyFill="1" applyBorder="1" applyAlignment="1">
      <alignment horizontal="left"/>
    </xf>
    <xf numFmtId="0" fontId="0" fillId="6" borderId="37" xfId="0" applyFont="1" applyFill="1" applyBorder="1" applyAlignment="1">
      <alignment horizontal="left"/>
    </xf>
    <xf numFmtId="0" fontId="0" fillId="6" borderId="19" xfId="0" applyFont="1" applyFill="1" applyBorder="1" applyAlignment="1">
      <alignment horizontal="left"/>
    </xf>
    <xf numFmtId="0" fontId="2" fillId="0" borderId="47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3" fillId="0" borderId="47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8" fillId="2" borderId="40" xfId="0" applyFont="1" applyFill="1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40" xfId="0" applyBorder="1" applyAlignment="1">
      <alignment horizontal="center"/>
    </xf>
    <xf numFmtId="0" fontId="1" fillId="0" borderId="41" xfId="0" applyFont="1" applyBorder="1" applyAlignment="1">
      <alignment horizontal="left"/>
    </xf>
    <xf numFmtId="0" fontId="1" fillId="0" borderId="42" xfId="0" applyFont="1" applyBorder="1" applyAlignment="1">
      <alignment horizontal="left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5-%202026&#1075;/&#1054;&#1073;&#1086;&#1088;&#1086;&#1090;&#1085;&#1072;&#1103;%20&#1074;&#1077;&#1076;&#1086;&#1084;&#1086;&#1089;&#1090;&#1100;%202025&#1075;%20(&#1040;&#1074;&#1090;&#1086;&#1089;&#1086;&#1093;&#1088;&#1072;&#1085;&#1077;&#1085;&#1085;&#1099;&#1081;)%20(&#1040;&#1074;&#1090;&#1086;&#1089;&#1086;&#1093;&#1088;&#1072;&#1085;&#1077;&#1085;&#1085;&#1099;&#1081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сентябрь 2021г"/>
      <sheetName val="октябрь"/>
      <sheetName val="ноябрь"/>
      <sheetName val="декабрь"/>
      <sheetName val="январь 2022г"/>
      <sheetName val="февраль"/>
      <sheetName val="март"/>
      <sheetName val="апрель"/>
      <sheetName val="май"/>
      <sheetName val="ДОЛ июнь"/>
      <sheetName val="ЗАРЯ"/>
      <sheetName val="АВГУСТ"/>
      <sheetName val="сентябрь 2022г"/>
      <sheetName val="октябрь 2022г"/>
      <sheetName val="ноябрь 2022г"/>
      <sheetName val="декабрь 2022г"/>
      <sheetName val="январь февраль 2023г"/>
      <sheetName val="март - апрель 2023"/>
      <sheetName val="МАЙ 2023г"/>
      <sheetName val="Рассчёт ДОЛ&quot;ЗАРЯ&quot;2023г"/>
      <sheetName val="Ведомость ДОЛ&quot;ЗАРЯ&quot;"/>
      <sheetName val="Ведомость ДОЛ &quot;Заря&quot; 3 смена"/>
      <sheetName val="сентябрь2023 г"/>
      <sheetName val="сентябрь - октябрь"/>
      <sheetName val="август- сентябрь 2025г"/>
      <sheetName val="октябрь 2025г"/>
      <sheetName val="ноябрь 2025г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7">
          <cell r="BK17">
            <v>0</v>
          </cell>
        </row>
        <row r="24">
          <cell r="BJ24">
            <v>1359</v>
          </cell>
        </row>
        <row r="94">
          <cell r="BJ94">
            <v>507.42</v>
          </cell>
        </row>
        <row r="107">
          <cell r="BJ107">
            <v>474</v>
          </cell>
        </row>
        <row r="174">
          <cell r="BJ174">
            <v>1.8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89"/>
  <sheetViews>
    <sheetView topLeftCell="A15" workbookViewId="0">
      <selection sqref="A1:Q35"/>
    </sheetView>
  </sheetViews>
  <sheetFormatPr defaultRowHeight="15"/>
  <cols>
    <col min="4" max="5" width="9.28515625" bestFit="1" customWidth="1"/>
    <col min="6" max="6" width="9.140625" customWidth="1"/>
    <col min="7" max="7" width="3.5703125" hidden="1" customWidth="1"/>
    <col min="8" max="8" width="10.42578125" bestFit="1" customWidth="1"/>
    <col min="13" max="13" width="9.28515625" bestFit="1" customWidth="1"/>
    <col min="14" max="14" width="0.28515625" hidden="1" customWidth="1"/>
    <col min="15" max="15" width="9.140625" customWidth="1"/>
    <col min="16" max="16" width="9" customWidth="1"/>
    <col min="17" max="17" width="9.140625" hidden="1" customWidth="1"/>
    <col min="21" max="21" width="14" customWidth="1"/>
    <col min="22" max="22" width="9.140625" hidden="1" customWidth="1"/>
    <col min="23" max="23" width="9.5703125" customWidth="1"/>
    <col min="26" max="26" width="9.42578125" customWidth="1"/>
    <col min="27" max="27" width="0.140625" customWidth="1"/>
    <col min="28" max="28" width="0.85546875" hidden="1" customWidth="1"/>
    <col min="30" max="30" width="7.7109375" customWidth="1"/>
    <col min="33" max="33" width="0.140625" customWidth="1"/>
    <col min="37" max="37" width="18.28515625" bestFit="1" customWidth="1"/>
  </cols>
  <sheetData>
    <row r="1" spans="1:17" ht="15" customHeight="1">
      <c r="A1" s="244" t="s">
        <v>6</v>
      </c>
      <c r="B1" s="244"/>
      <c r="C1" s="244"/>
      <c r="D1" s="244"/>
      <c r="E1" s="244"/>
      <c r="F1" s="244"/>
      <c r="G1" s="244"/>
      <c r="H1" s="244"/>
      <c r="I1" s="237" t="str">
        <f>накладная!I1</f>
        <v>Утверждаю: 05 декабря 2025г</v>
      </c>
      <c r="J1" s="237"/>
      <c r="K1" s="237"/>
      <c r="L1" s="237"/>
      <c r="M1" s="237"/>
      <c r="N1" s="237"/>
      <c r="O1" s="237"/>
      <c r="P1" s="237"/>
      <c r="Q1" s="237"/>
    </row>
    <row r="2" spans="1:17" ht="15.75" customHeight="1">
      <c r="A2" s="244"/>
      <c r="B2" s="244"/>
      <c r="C2" s="244"/>
      <c r="D2" s="244"/>
      <c r="E2" s="244"/>
      <c r="F2" s="244"/>
      <c r="G2" s="244"/>
      <c r="H2" s="244"/>
      <c r="I2" s="237"/>
      <c r="J2" s="237"/>
      <c r="K2" s="237"/>
      <c r="L2" s="237"/>
      <c r="M2" s="237"/>
      <c r="N2" s="237"/>
      <c r="O2" s="237"/>
      <c r="P2" s="237"/>
      <c r="Q2" s="237"/>
    </row>
    <row r="3" spans="1:17" ht="15" customHeight="1">
      <c r="A3" s="241" t="s">
        <v>7</v>
      </c>
      <c r="B3" s="241"/>
      <c r="C3" s="241"/>
      <c r="D3" s="241"/>
      <c r="E3" s="241"/>
      <c r="F3" s="241"/>
      <c r="G3" s="241"/>
      <c r="H3" s="241"/>
      <c r="I3" s="237" t="s">
        <v>63</v>
      </c>
      <c r="J3" s="237"/>
      <c r="K3" s="237"/>
      <c r="L3" s="237"/>
      <c r="M3" s="237"/>
      <c r="N3" s="237"/>
      <c r="O3" s="237"/>
      <c r="P3" s="237"/>
      <c r="Q3" s="237"/>
    </row>
    <row r="4" spans="1:17" ht="15" customHeight="1">
      <c r="A4" s="241"/>
      <c r="B4" s="241"/>
      <c r="C4" s="241"/>
      <c r="D4" s="241"/>
      <c r="E4" s="241"/>
      <c r="F4" s="241"/>
      <c r="G4" s="241"/>
      <c r="H4" s="241"/>
      <c r="I4" s="237"/>
      <c r="J4" s="237"/>
      <c r="K4" s="237"/>
      <c r="L4" s="237"/>
      <c r="M4" s="237"/>
      <c r="N4" s="237"/>
      <c r="O4" s="237"/>
      <c r="P4" s="237"/>
      <c r="Q4" s="237"/>
    </row>
    <row r="5" spans="1:17" ht="21">
      <c r="A5" s="242" t="s">
        <v>44</v>
      </c>
      <c r="B5" s="242"/>
      <c r="C5" s="242"/>
      <c r="D5" s="242"/>
      <c r="E5" s="242"/>
      <c r="F5" s="242"/>
      <c r="G5" s="242"/>
      <c r="H5" s="242"/>
      <c r="I5" s="248" t="s">
        <v>8</v>
      </c>
      <c r="J5" s="248"/>
      <c r="K5" s="248"/>
      <c r="L5" s="248"/>
      <c r="M5" s="248"/>
      <c r="N5" s="248"/>
      <c r="O5" s="248"/>
      <c r="P5" s="248"/>
      <c r="Q5" s="248"/>
    </row>
    <row r="6" spans="1:17" ht="15" customHeight="1">
      <c r="A6" s="243" t="s">
        <v>52</v>
      </c>
      <c r="B6" s="243"/>
      <c r="C6" s="243"/>
      <c r="D6" s="243"/>
      <c r="E6" s="243"/>
      <c r="F6" s="243"/>
      <c r="G6" s="243"/>
      <c r="H6" s="243"/>
      <c r="I6" s="248"/>
      <c r="J6" s="248"/>
      <c r="K6" s="248"/>
      <c r="L6" s="248"/>
      <c r="M6" s="248"/>
      <c r="N6" s="248"/>
      <c r="O6" s="248"/>
      <c r="P6" s="248"/>
      <c r="Q6" s="248"/>
    </row>
    <row r="7" spans="1:17" ht="15.75" customHeight="1">
      <c r="A7" s="243" t="s">
        <v>117</v>
      </c>
      <c r="B7" s="243"/>
      <c r="C7" s="243"/>
      <c r="D7" s="243"/>
      <c r="E7" s="243"/>
      <c r="F7" s="243"/>
      <c r="G7" s="243"/>
      <c r="H7" s="243"/>
      <c r="I7" s="248"/>
      <c r="J7" s="248"/>
      <c r="K7" s="248"/>
      <c r="L7" s="248"/>
      <c r="M7" s="248"/>
      <c r="N7" s="248"/>
      <c r="O7" s="248"/>
      <c r="P7" s="248"/>
      <c r="Q7" s="248"/>
    </row>
    <row r="8" spans="1:17">
      <c r="A8" s="239" t="s">
        <v>9</v>
      </c>
      <c r="B8" s="239"/>
      <c r="C8" s="239"/>
      <c r="D8" s="45" t="s">
        <v>13</v>
      </c>
      <c r="E8" s="43" t="s">
        <v>10</v>
      </c>
      <c r="F8" s="43" t="s">
        <v>11</v>
      </c>
      <c r="G8" s="43" t="s">
        <v>11</v>
      </c>
      <c r="H8" s="43" t="s">
        <v>12</v>
      </c>
      <c r="I8" s="240" t="s">
        <v>9</v>
      </c>
      <c r="J8" s="240"/>
      <c r="K8" s="240"/>
      <c r="L8" s="240"/>
      <c r="M8" s="43" t="s">
        <v>10</v>
      </c>
      <c r="N8" s="43" t="s">
        <v>11</v>
      </c>
      <c r="O8" s="43"/>
      <c r="P8" s="43" t="s">
        <v>12</v>
      </c>
      <c r="Q8" s="1"/>
    </row>
    <row r="9" spans="1:17">
      <c r="A9" s="240" t="s">
        <v>61</v>
      </c>
      <c r="B9" s="240"/>
      <c r="C9" s="240"/>
      <c r="D9" s="45" t="s">
        <v>130</v>
      </c>
      <c r="E9" s="53" t="s">
        <v>132</v>
      </c>
      <c r="F9" s="43"/>
      <c r="G9" s="43"/>
      <c r="H9" s="43"/>
      <c r="I9" s="226" t="str">
        <f t="shared" ref="I9" si="0">A11</f>
        <v>мясо</v>
      </c>
      <c r="J9" s="226"/>
      <c r="K9" s="226"/>
      <c r="L9" s="226"/>
      <c r="M9" s="16">
        <f>E11</f>
        <v>0</v>
      </c>
      <c r="N9" s="1"/>
      <c r="O9" s="1">
        <f t="shared" ref="O9:O10" si="1">F11</f>
        <v>500</v>
      </c>
      <c r="P9" s="1">
        <f>M9*O9</f>
        <v>0</v>
      </c>
      <c r="Q9" s="1"/>
    </row>
    <row r="10" spans="1:17">
      <c r="A10" s="237" t="s">
        <v>126</v>
      </c>
      <c r="B10" s="237"/>
      <c r="C10" s="237"/>
      <c r="D10" s="45">
        <v>100</v>
      </c>
      <c r="E10" s="3">
        <v>200</v>
      </c>
      <c r="F10" s="11"/>
      <c r="G10" s="47"/>
      <c r="H10" s="1"/>
      <c r="I10" s="226" t="str">
        <f t="shared" ref="I10" si="2">A12</f>
        <v>хлеб</v>
      </c>
      <c r="J10" s="226"/>
      <c r="K10" s="226"/>
      <c r="L10" s="226"/>
      <c r="M10" s="16">
        <f>E12</f>
        <v>0</v>
      </c>
      <c r="N10" s="1"/>
      <c r="O10" s="1">
        <f t="shared" si="1"/>
        <v>0</v>
      </c>
      <c r="P10" s="1">
        <f>M10*O10</f>
        <v>0</v>
      </c>
      <c r="Q10" s="1"/>
    </row>
    <row r="11" spans="1:17" ht="15" customHeight="1">
      <c r="A11" s="226" t="s">
        <v>51</v>
      </c>
      <c r="B11" s="226"/>
      <c r="C11" s="226"/>
      <c r="D11" s="10" t="s">
        <v>127</v>
      </c>
      <c r="E11" s="3"/>
      <c r="F11" s="11">
        <v>500</v>
      </c>
      <c r="G11" s="3"/>
      <c r="H11" s="1">
        <f>E11*F11</f>
        <v>0</v>
      </c>
      <c r="I11" s="226" t="str">
        <f>A15</f>
        <v>соус;</v>
      </c>
      <c r="J11" s="226"/>
      <c r="K11" s="226"/>
      <c r="L11" s="226"/>
      <c r="M11" s="16">
        <f>E15+E32</f>
        <v>3.52</v>
      </c>
      <c r="N11" s="16">
        <f t="shared" ref="N11" si="3">F15</f>
        <v>0</v>
      </c>
      <c r="O11" s="1">
        <f>F15</f>
        <v>0</v>
      </c>
      <c r="P11" s="1">
        <f t="shared" ref="P11:P25" si="4">M11*O11</f>
        <v>0</v>
      </c>
      <c r="Q11" s="1"/>
    </row>
    <row r="12" spans="1:17" ht="15" customHeight="1">
      <c r="A12" s="226" t="s">
        <v>22</v>
      </c>
      <c r="B12" s="226"/>
      <c r="C12" s="226"/>
      <c r="D12" s="10">
        <v>6.0000000000000001E-3</v>
      </c>
      <c r="E12" s="3"/>
      <c r="F12" s="26"/>
      <c r="G12" s="3"/>
      <c r="H12" s="1"/>
      <c r="I12" s="226" t="str">
        <f>A13</f>
        <v>молоко</v>
      </c>
      <c r="J12" s="226"/>
      <c r="K12" s="226"/>
      <c r="L12" s="226"/>
      <c r="M12" s="16">
        <f>E13</f>
        <v>0</v>
      </c>
      <c r="N12" s="16"/>
      <c r="O12" s="1">
        <f>F13</f>
        <v>113</v>
      </c>
      <c r="P12" s="1">
        <f t="shared" si="4"/>
        <v>0</v>
      </c>
      <c r="Q12" s="1"/>
    </row>
    <row r="13" spans="1:17">
      <c r="A13" s="226" t="s">
        <v>128</v>
      </c>
      <c r="B13" s="226"/>
      <c r="C13" s="226"/>
      <c r="D13" s="10">
        <v>0.03</v>
      </c>
      <c r="E13" s="32"/>
      <c r="F13" s="82">
        <v>113</v>
      </c>
      <c r="G13" s="3"/>
      <c r="H13" s="1">
        <f t="shared" ref="H13:H18" si="5">E13*F13</f>
        <v>0</v>
      </c>
      <c r="I13" s="226" t="str">
        <f>A14</f>
        <v>яйца</v>
      </c>
      <c r="J13" s="226"/>
      <c r="K13" s="226"/>
      <c r="L13" s="226"/>
      <c r="M13" s="16">
        <f>E14</f>
        <v>0</v>
      </c>
      <c r="N13" s="16">
        <f t="shared" ref="N13" si="6">F14</f>
        <v>65</v>
      </c>
      <c r="O13" s="58">
        <f>F14</f>
        <v>65</v>
      </c>
      <c r="P13" s="1">
        <f t="shared" si="4"/>
        <v>0</v>
      </c>
      <c r="Q13" s="1"/>
    </row>
    <row r="14" spans="1:17" ht="15" customHeight="1">
      <c r="A14" s="232" t="s">
        <v>129</v>
      </c>
      <c r="B14" s="232"/>
      <c r="C14" s="233"/>
      <c r="D14" s="7">
        <v>4.0000000000000001E-3</v>
      </c>
      <c r="E14" s="190"/>
      <c r="F14" s="58">
        <v>65</v>
      </c>
      <c r="G14" s="8"/>
      <c r="H14" s="1">
        <f t="shared" si="5"/>
        <v>0</v>
      </c>
      <c r="I14" s="226" t="str">
        <f>A29</f>
        <v>капуста свежая</v>
      </c>
      <c r="J14" s="226"/>
      <c r="K14" s="226"/>
      <c r="L14" s="226"/>
      <c r="M14" s="16">
        <f>E29</f>
        <v>11.2</v>
      </c>
      <c r="N14" s="16"/>
      <c r="O14" s="1">
        <f>F29</f>
        <v>45</v>
      </c>
      <c r="P14" s="1">
        <f t="shared" si="4"/>
        <v>503.99999999999994</v>
      </c>
      <c r="Q14" s="1"/>
    </row>
    <row r="15" spans="1:17" ht="15.75" customHeight="1">
      <c r="A15" s="232" t="s">
        <v>131</v>
      </c>
      <c r="B15" s="232"/>
      <c r="C15" s="233"/>
      <c r="D15" s="7">
        <v>0.03</v>
      </c>
      <c r="E15" s="16"/>
      <c r="F15" s="25"/>
      <c r="G15" s="1"/>
      <c r="H15" s="1"/>
      <c r="I15" s="226" t="str">
        <f>A16</f>
        <v>молоко</v>
      </c>
      <c r="J15" s="226"/>
      <c r="K15" s="226"/>
      <c r="L15" s="226"/>
      <c r="M15" s="16">
        <f>E16</f>
        <v>0</v>
      </c>
      <c r="N15" s="16">
        <f t="shared" ref="N15" si="7">F16</f>
        <v>0</v>
      </c>
      <c r="O15" s="16">
        <f>F16</f>
        <v>0</v>
      </c>
      <c r="P15" s="1">
        <f t="shared" si="4"/>
        <v>0</v>
      </c>
      <c r="Q15" s="1"/>
    </row>
    <row r="16" spans="1:17" ht="15.75" customHeight="1">
      <c r="A16" s="229" t="s">
        <v>128</v>
      </c>
      <c r="B16" s="230"/>
      <c r="C16" s="231"/>
      <c r="D16" s="7">
        <v>0.03</v>
      </c>
      <c r="E16" s="16"/>
      <c r="F16" s="25"/>
      <c r="G16" s="1"/>
      <c r="H16" s="1"/>
      <c r="I16" s="226" t="str">
        <f>A23</f>
        <v>сухофрукты</v>
      </c>
      <c r="J16" s="226"/>
      <c r="K16" s="226"/>
      <c r="L16" s="226"/>
      <c r="M16" s="16">
        <f>E23+E37</f>
        <v>4.4000000000000004</v>
      </c>
      <c r="N16" s="16"/>
      <c r="O16" s="16">
        <f t="shared" ref="O16" si="8">F23</f>
        <v>156</v>
      </c>
      <c r="P16" s="1">
        <f t="shared" si="4"/>
        <v>686.40000000000009</v>
      </c>
      <c r="Q16" s="1"/>
    </row>
    <row r="17" spans="1:18">
      <c r="A17" s="229" t="s">
        <v>3</v>
      </c>
      <c r="B17" s="230"/>
      <c r="C17" s="231"/>
      <c r="D17" s="7">
        <v>1.5</v>
      </c>
      <c r="E17" s="1"/>
      <c r="F17" s="2"/>
      <c r="G17" s="1"/>
      <c r="H17" s="1"/>
      <c r="I17" s="226" t="str">
        <f>A30</f>
        <v>Зелёный горошек</v>
      </c>
      <c r="J17" s="226"/>
      <c r="K17" s="226"/>
      <c r="L17" s="226"/>
      <c r="M17" s="16">
        <f>E30</f>
        <v>7.43</v>
      </c>
      <c r="N17" s="16">
        <f>F30</f>
        <v>185.88</v>
      </c>
      <c r="O17" s="16">
        <f>F30</f>
        <v>185.88</v>
      </c>
      <c r="P17" s="1">
        <f t="shared" si="4"/>
        <v>1381.0883999999999</v>
      </c>
      <c r="Q17" s="1"/>
    </row>
    <row r="18" spans="1:18">
      <c r="A18" s="229" t="s">
        <v>0</v>
      </c>
      <c r="B18" s="230"/>
      <c r="C18" s="231"/>
      <c r="D18" s="7">
        <v>1.5</v>
      </c>
      <c r="E18" s="1"/>
      <c r="F18" s="2"/>
      <c r="G18" s="1"/>
      <c r="H18" s="1">
        <f t="shared" si="5"/>
        <v>0</v>
      </c>
      <c r="I18" s="226">
        <f>A41</f>
        <v>0</v>
      </c>
      <c r="J18" s="226"/>
      <c r="K18" s="226"/>
      <c r="L18" s="226"/>
      <c r="M18" s="39">
        <f>E41</f>
        <v>0</v>
      </c>
      <c r="N18" s="39">
        <f t="shared" ref="N18" si="9">F41</f>
        <v>0</v>
      </c>
      <c r="O18" s="39">
        <f>F41</f>
        <v>0</v>
      </c>
      <c r="P18" s="1">
        <f t="shared" si="4"/>
        <v>0</v>
      </c>
      <c r="Q18" s="1"/>
    </row>
    <row r="19" spans="1:18">
      <c r="A19" s="232" t="s">
        <v>133</v>
      </c>
      <c r="B19" s="232"/>
      <c r="C19" s="233"/>
      <c r="D19" s="7">
        <v>150</v>
      </c>
      <c r="E19" s="53" t="s">
        <v>79</v>
      </c>
      <c r="F19" s="2"/>
      <c r="G19" s="1"/>
      <c r="H19" s="1"/>
      <c r="I19" s="226" t="str">
        <f>A24</f>
        <v>сахар</v>
      </c>
      <c r="J19" s="226"/>
      <c r="K19" s="226"/>
      <c r="L19" s="226"/>
      <c r="M19" s="16">
        <f>E24</f>
        <v>4.8</v>
      </c>
      <c r="N19" s="8"/>
      <c r="O19" s="16">
        <f>F24</f>
        <v>75</v>
      </c>
      <c r="P19" s="1">
        <f t="shared" si="4"/>
        <v>360</v>
      </c>
      <c r="Q19" s="1"/>
    </row>
    <row r="20" spans="1:18">
      <c r="A20" s="229" t="s">
        <v>134</v>
      </c>
      <c r="B20" s="229"/>
      <c r="C20" s="236"/>
      <c r="D20" s="7">
        <v>5.3999999999999999E-2</v>
      </c>
      <c r="E20" s="1"/>
      <c r="F20" s="2"/>
      <c r="G20" s="1"/>
      <c r="H20" s="1"/>
      <c r="I20" s="226" t="str">
        <f>A17</f>
        <v>мука</v>
      </c>
      <c r="J20" s="226"/>
      <c r="K20" s="226"/>
      <c r="L20" s="226"/>
      <c r="M20" s="16">
        <f>E17+E34</f>
        <v>1.32</v>
      </c>
      <c r="N20" s="8"/>
      <c r="O20" s="16">
        <f>F17</f>
        <v>0</v>
      </c>
      <c r="P20" s="1">
        <f t="shared" si="4"/>
        <v>0</v>
      </c>
      <c r="Q20" s="1"/>
    </row>
    <row r="21" spans="1:18">
      <c r="A21" s="229" t="str">
        <f>A34</f>
        <v>масло растительное</v>
      </c>
      <c r="B21" s="229"/>
      <c r="C21" s="236"/>
      <c r="D21" s="7">
        <v>4.0000000000000001E-3</v>
      </c>
      <c r="E21" s="1"/>
      <c r="F21" s="2"/>
      <c r="G21" s="1"/>
      <c r="H21" s="1"/>
      <c r="I21" s="226" t="str">
        <f>A26</f>
        <v>хлеб</v>
      </c>
      <c r="J21" s="226"/>
      <c r="K21" s="226"/>
      <c r="L21" s="226"/>
      <c r="M21" s="8">
        <f>E26</f>
        <v>8.4</v>
      </c>
      <c r="N21" s="1"/>
      <c r="O21" s="1">
        <f>F26</f>
        <v>62.86</v>
      </c>
      <c r="P21" s="1">
        <f t="shared" si="4"/>
        <v>528.024</v>
      </c>
      <c r="Q21" s="1"/>
    </row>
    <row r="22" spans="1:18">
      <c r="A22" s="237" t="s">
        <v>122</v>
      </c>
      <c r="B22" s="237"/>
      <c r="C22" s="237"/>
      <c r="D22" s="7"/>
      <c r="E22" s="53" t="s">
        <v>66</v>
      </c>
      <c r="F22" s="1"/>
      <c r="G22" s="1"/>
      <c r="H22" s="1"/>
      <c r="I22" s="226" t="str">
        <f>A27</f>
        <v>хлеб</v>
      </c>
      <c r="J22" s="226"/>
      <c r="K22" s="226"/>
      <c r="L22" s="226"/>
      <c r="M22" s="8">
        <f>E27</f>
        <v>3</v>
      </c>
      <c r="N22" s="1"/>
      <c r="O22" s="1">
        <f>F27</f>
        <v>78.33</v>
      </c>
      <c r="P22" s="1">
        <f t="shared" si="4"/>
        <v>234.99</v>
      </c>
      <c r="Q22" s="1"/>
      <c r="R22" s="20"/>
    </row>
    <row r="23" spans="1:18">
      <c r="A23" s="226" t="s">
        <v>123</v>
      </c>
      <c r="B23" s="234"/>
      <c r="C23" s="234"/>
      <c r="D23" s="7">
        <v>2.5000000000000001E-2</v>
      </c>
      <c r="E23" s="1">
        <v>4.4000000000000004</v>
      </c>
      <c r="F23" s="1">
        <v>156</v>
      </c>
      <c r="G23" s="1"/>
      <c r="H23" s="1">
        <f t="shared" ref="H23:H36" si="10">E23*F23</f>
        <v>686.40000000000009</v>
      </c>
      <c r="I23" s="226">
        <f>A40</f>
        <v>0</v>
      </c>
      <c r="J23" s="226"/>
      <c r="K23" s="226"/>
      <c r="L23" s="226"/>
      <c r="M23" s="36">
        <f>E40</f>
        <v>0</v>
      </c>
      <c r="N23" s="8"/>
      <c r="O23" s="1">
        <f>F40</f>
        <v>0</v>
      </c>
      <c r="P23" s="1">
        <f t="shared" si="4"/>
        <v>0</v>
      </c>
      <c r="Q23" s="1"/>
      <c r="R23" s="20"/>
    </row>
    <row r="24" spans="1:18">
      <c r="A24" s="226" t="s">
        <v>4</v>
      </c>
      <c r="B24" s="234"/>
      <c r="C24" s="234"/>
      <c r="D24" s="7">
        <v>0.02</v>
      </c>
      <c r="E24" s="1">
        <v>4.8</v>
      </c>
      <c r="F24" s="1">
        <v>75</v>
      </c>
      <c r="G24" s="1"/>
      <c r="H24" s="1">
        <f t="shared" si="10"/>
        <v>360</v>
      </c>
      <c r="I24" s="249" t="str">
        <f>A35</f>
        <v>соль</v>
      </c>
      <c r="J24" s="250"/>
      <c r="K24" s="250"/>
      <c r="L24" s="251"/>
      <c r="M24" s="1">
        <f>E35</f>
        <v>1</v>
      </c>
      <c r="N24" s="1"/>
      <c r="O24" s="1">
        <f>F35</f>
        <v>20</v>
      </c>
      <c r="P24" s="1">
        <f t="shared" si="4"/>
        <v>20</v>
      </c>
      <c r="Q24" s="1"/>
      <c r="R24" s="20"/>
    </row>
    <row r="25" spans="1:18">
      <c r="A25" s="226"/>
      <c r="B25" s="234"/>
      <c r="C25" s="234"/>
      <c r="D25" s="7"/>
      <c r="E25" s="1"/>
      <c r="F25" s="1"/>
      <c r="G25" s="1"/>
      <c r="H25" s="1"/>
      <c r="I25" s="226" t="str">
        <f>A36</f>
        <v>печенье</v>
      </c>
      <c r="J25" s="226"/>
      <c r="K25" s="226"/>
      <c r="L25" s="226"/>
      <c r="M25" s="1">
        <f>E36</f>
        <v>0</v>
      </c>
      <c r="N25" s="1">
        <f t="shared" ref="N25" si="11">F36</f>
        <v>221.1</v>
      </c>
      <c r="O25" s="1">
        <f>F36</f>
        <v>221.1</v>
      </c>
      <c r="P25" s="1">
        <f t="shared" si="4"/>
        <v>0</v>
      </c>
      <c r="Q25" s="1"/>
    </row>
    <row r="26" spans="1:18">
      <c r="A26" s="226" t="s">
        <v>22</v>
      </c>
      <c r="B26" s="234"/>
      <c r="C26" s="234"/>
      <c r="D26" s="18">
        <v>2.5000000000000001E-2</v>
      </c>
      <c r="E26" s="3">
        <v>8.4</v>
      </c>
      <c r="F26" s="1">
        <v>62.86</v>
      </c>
      <c r="G26" s="1">
        <v>42.86</v>
      </c>
      <c r="H26" s="8">
        <f t="shared" si="10"/>
        <v>528.024</v>
      </c>
      <c r="I26" s="226"/>
      <c r="J26" s="226"/>
      <c r="K26" s="226"/>
      <c r="L26" s="226"/>
      <c r="M26" s="1"/>
      <c r="N26" s="1"/>
      <c r="O26" s="1"/>
      <c r="P26" s="1"/>
      <c r="Q26" s="1"/>
    </row>
    <row r="27" spans="1:18">
      <c r="A27" s="226" t="s">
        <v>22</v>
      </c>
      <c r="B27" s="234"/>
      <c r="C27" s="234"/>
      <c r="D27" s="18">
        <v>2.5000000000000001E-2</v>
      </c>
      <c r="E27" s="3">
        <v>3</v>
      </c>
      <c r="F27" s="1">
        <v>78.33</v>
      </c>
      <c r="G27" s="1">
        <v>53.33</v>
      </c>
      <c r="H27" s="8">
        <f t="shared" si="10"/>
        <v>234.99</v>
      </c>
      <c r="I27" s="226"/>
      <c r="J27" s="226"/>
      <c r="K27" s="226"/>
      <c r="L27" s="226"/>
      <c r="M27" s="1"/>
      <c r="N27" s="8"/>
      <c r="O27" s="1"/>
      <c r="P27" s="12">
        <f>SUM(P9:P26)</f>
        <v>3714.5024000000003</v>
      </c>
      <c r="Q27" s="1"/>
      <c r="R27" s="20">
        <f>H42-P27</f>
        <v>0</v>
      </c>
    </row>
    <row r="28" spans="1:18">
      <c r="A28" s="238" t="s">
        <v>105</v>
      </c>
      <c r="B28" s="232"/>
      <c r="C28" s="233"/>
      <c r="D28" s="18">
        <v>80</v>
      </c>
      <c r="E28" s="189" t="s">
        <v>106</v>
      </c>
      <c r="F28" s="1"/>
      <c r="G28" s="1"/>
      <c r="H28" s="8"/>
      <c r="I28" s="226"/>
      <c r="J28" s="226"/>
      <c r="K28" s="226"/>
      <c r="L28" s="226"/>
      <c r="M28" s="1"/>
      <c r="N28" s="8"/>
      <c r="O28" s="1"/>
      <c r="P28" s="1"/>
      <c r="Q28" s="1"/>
    </row>
    <row r="29" spans="1:18">
      <c r="A29" s="235" t="s">
        <v>107</v>
      </c>
      <c r="B29" s="229"/>
      <c r="C29" s="236"/>
      <c r="D29" s="18">
        <v>66</v>
      </c>
      <c r="E29" s="3">
        <v>11.2</v>
      </c>
      <c r="F29" s="1">
        <v>45</v>
      </c>
      <c r="G29" s="1"/>
      <c r="H29" s="8">
        <f t="shared" si="10"/>
        <v>503.99999999999994</v>
      </c>
      <c r="I29" s="226"/>
      <c r="J29" s="226"/>
      <c r="K29" s="226"/>
      <c r="L29" s="226"/>
      <c r="M29" s="1"/>
      <c r="N29" s="8"/>
      <c r="O29" s="1"/>
      <c r="P29" s="1"/>
      <c r="Q29" s="1"/>
    </row>
    <row r="30" spans="1:18">
      <c r="A30" s="235" t="s">
        <v>102</v>
      </c>
      <c r="B30" s="229"/>
      <c r="C30" s="236"/>
      <c r="D30" s="18">
        <v>20</v>
      </c>
      <c r="E30" s="3">
        <v>7.43</v>
      </c>
      <c r="F30" s="3">
        <v>185.88</v>
      </c>
      <c r="G30" s="3">
        <f>'[1]ноябрь 2025г'!$BK$17</f>
        <v>0</v>
      </c>
      <c r="H30" s="8">
        <f t="shared" si="10"/>
        <v>1381.0883999999999</v>
      </c>
      <c r="I30" s="226"/>
      <c r="J30" s="226"/>
      <c r="K30" s="226"/>
      <c r="L30" s="226"/>
      <c r="M30" s="1"/>
      <c r="N30" s="8"/>
      <c r="O30" s="1"/>
      <c r="P30" s="1"/>
      <c r="Q30" s="1"/>
    </row>
    <row r="31" spans="1:18">
      <c r="A31" s="235"/>
      <c r="B31" s="229"/>
      <c r="C31" s="236"/>
      <c r="D31" s="18"/>
      <c r="E31" s="3"/>
      <c r="F31" s="1"/>
      <c r="G31" s="1"/>
      <c r="H31" s="8"/>
      <c r="I31" s="226"/>
      <c r="J31" s="226"/>
      <c r="K31" s="226"/>
      <c r="L31" s="226"/>
      <c r="M31" s="1"/>
      <c r="N31" s="8"/>
      <c r="O31" s="1"/>
      <c r="P31" s="16"/>
      <c r="Q31" s="1"/>
    </row>
    <row r="32" spans="1:18">
      <c r="A32" s="235" t="s">
        <v>16</v>
      </c>
      <c r="B32" s="229"/>
      <c r="C32" s="236"/>
      <c r="D32" s="18">
        <v>16</v>
      </c>
      <c r="E32" s="3">
        <v>3.52</v>
      </c>
      <c r="F32" s="1">
        <f>F15</f>
        <v>0</v>
      </c>
      <c r="G32" s="1"/>
      <c r="H32" s="8">
        <f t="shared" si="10"/>
        <v>0</v>
      </c>
      <c r="I32" s="226"/>
      <c r="J32" s="226"/>
      <c r="K32" s="226"/>
      <c r="L32" s="226"/>
      <c r="M32" s="36"/>
      <c r="N32" s="1"/>
      <c r="O32" s="1"/>
      <c r="P32" s="1"/>
      <c r="Q32" s="1"/>
    </row>
    <row r="33" spans="1:18">
      <c r="A33" s="235" t="s">
        <v>108</v>
      </c>
      <c r="B33" s="229"/>
      <c r="C33" s="236"/>
      <c r="D33" s="18">
        <v>10</v>
      </c>
      <c r="E33" s="3"/>
      <c r="F33" s="1"/>
      <c r="G33" s="1"/>
      <c r="H33" s="8">
        <f t="shared" si="10"/>
        <v>0</v>
      </c>
      <c r="I33" s="226"/>
      <c r="J33" s="226"/>
      <c r="K33" s="226"/>
      <c r="L33" s="226"/>
      <c r="M33" s="1"/>
      <c r="N33" s="1"/>
      <c r="O33" s="1"/>
      <c r="P33" s="1"/>
      <c r="Q33" s="1"/>
    </row>
    <row r="34" spans="1:18">
      <c r="A34" s="235" t="s">
        <v>2</v>
      </c>
      <c r="B34" s="229"/>
      <c r="C34" s="236"/>
      <c r="D34" s="18">
        <v>6</v>
      </c>
      <c r="E34" s="3">
        <v>1.32</v>
      </c>
      <c r="F34" s="1">
        <f>F17</f>
        <v>0</v>
      </c>
      <c r="G34" s="1"/>
      <c r="H34" s="8">
        <f t="shared" si="10"/>
        <v>0</v>
      </c>
      <c r="I34" s="238"/>
      <c r="J34" s="232"/>
      <c r="K34" s="232"/>
      <c r="L34" s="233"/>
      <c r="M34" s="245"/>
      <c r="N34" s="246"/>
      <c r="O34" s="246"/>
      <c r="P34" s="247"/>
      <c r="Q34" s="1"/>
    </row>
    <row r="35" spans="1:18">
      <c r="A35" s="226" t="s">
        <v>80</v>
      </c>
      <c r="B35" s="234"/>
      <c r="C35" s="234"/>
      <c r="D35" s="1">
        <v>1E-3</v>
      </c>
      <c r="E35" s="1">
        <v>1</v>
      </c>
      <c r="F35" s="1">
        <v>20</v>
      </c>
      <c r="G35" s="1"/>
      <c r="H35" s="8">
        <f t="shared" si="10"/>
        <v>20</v>
      </c>
      <c r="I35" s="238"/>
      <c r="J35" s="232"/>
      <c r="K35" s="232"/>
      <c r="L35" s="233"/>
      <c r="M35" s="245"/>
      <c r="N35" s="246"/>
      <c r="O35" s="246"/>
      <c r="P35" s="247"/>
      <c r="Q35" s="1"/>
      <c r="R35">
        <f>H38/E10</f>
        <v>18.572511999999996</v>
      </c>
    </row>
    <row r="36" spans="1:18">
      <c r="A36" s="226" t="s">
        <v>116</v>
      </c>
      <c r="B36" s="234"/>
      <c r="C36" s="234"/>
      <c r="D36" s="36">
        <f>E36/E10</f>
        <v>0</v>
      </c>
      <c r="E36" s="1">
        <v>0</v>
      </c>
      <c r="F36" s="1">
        <v>221.1</v>
      </c>
      <c r="G36" s="1"/>
      <c r="H36" s="8">
        <f t="shared" si="10"/>
        <v>0</v>
      </c>
      <c r="I36" s="238" t="s">
        <v>24</v>
      </c>
      <c r="J36" s="232"/>
      <c r="K36" s="232"/>
      <c r="L36" s="233"/>
      <c r="M36" s="245"/>
      <c r="N36" s="246"/>
      <c r="O36" s="246"/>
      <c r="P36" s="247"/>
      <c r="Q36" s="1"/>
    </row>
    <row r="37" spans="1:18">
      <c r="A37" s="226"/>
      <c r="B37" s="234"/>
      <c r="C37" s="234"/>
      <c r="D37" s="1"/>
      <c r="E37" s="1"/>
      <c r="F37" s="1"/>
      <c r="G37" s="1"/>
      <c r="H37" s="8"/>
      <c r="I37" s="238"/>
      <c r="J37" s="232"/>
      <c r="K37" s="232"/>
      <c r="L37" s="233"/>
      <c r="M37" s="245"/>
      <c r="N37" s="246"/>
      <c r="O37" s="246"/>
      <c r="P37" s="247"/>
    </row>
    <row r="38" spans="1:18">
      <c r="A38" s="226"/>
      <c r="B38" s="234"/>
      <c r="C38" s="234"/>
      <c r="D38" s="1"/>
      <c r="E38" s="1"/>
      <c r="F38" s="1"/>
      <c r="G38" s="1"/>
      <c r="H38" s="12">
        <f>SUM(H11:H37)</f>
        <v>3714.5023999999994</v>
      </c>
      <c r="I38" s="218"/>
      <c r="J38" s="219"/>
      <c r="K38" s="219"/>
      <c r="L38" s="220"/>
      <c r="M38" s="215"/>
      <c r="N38" s="216"/>
      <c r="O38" s="216"/>
      <c r="P38" s="217"/>
    </row>
    <row r="39" spans="1:18">
      <c r="A39" s="238"/>
      <c r="B39" s="232"/>
      <c r="C39" s="233"/>
      <c r="D39" s="1"/>
      <c r="E39" s="1"/>
      <c r="F39" s="1"/>
      <c r="G39" s="1"/>
      <c r="H39" s="8"/>
      <c r="I39" s="238"/>
      <c r="J39" s="232"/>
      <c r="K39" s="232"/>
      <c r="L39" s="233"/>
      <c r="M39" s="245"/>
      <c r="N39" s="246"/>
      <c r="O39" s="246"/>
      <c r="P39" s="247"/>
    </row>
    <row r="40" spans="1:18">
      <c r="A40" s="226"/>
      <c r="B40" s="234"/>
      <c r="C40" s="234"/>
      <c r="D40" s="1"/>
      <c r="E40" s="36"/>
      <c r="F40" s="1"/>
      <c r="G40" s="1"/>
      <c r="H40" s="11"/>
    </row>
    <row r="41" spans="1:18">
      <c r="A41" s="226"/>
      <c r="B41" s="234"/>
      <c r="C41" s="234"/>
      <c r="D41" s="1"/>
      <c r="E41" s="36"/>
      <c r="F41" s="1"/>
      <c r="G41" s="1"/>
      <c r="H41" s="11"/>
    </row>
    <row r="42" spans="1:18">
      <c r="A42" s="234"/>
      <c r="B42" s="234"/>
      <c r="C42" s="234"/>
      <c r="D42" s="1"/>
      <c r="E42" s="1"/>
      <c r="F42" s="11" t="s">
        <v>34</v>
      </c>
      <c r="G42" s="11"/>
      <c r="H42" s="200">
        <f>H38+H40+H41</f>
        <v>3714.5023999999994</v>
      </c>
    </row>
    <row r="81" spans="1:8">
      <c r="A81" s="228"/>
      <c r="B81" s="228"/>
      <c r="C81" s="228"/>
      <c r="D81" s="1"/>
      <c r="E81" s="1"/>
      <c r="F81" s="1"/>
      <c r="G81" s="1"/>
      <c r="H81" s="1"/>
    </row>
    <row r="82" spans="1:8">
      <c r="A82" s="228"/>
      <c r="B82" s="228"/>
      <c r="C82" s="228"/>
      <c r="D82" s="1"/>
      <c r="E82" s="1"/>
      <c r="F82" s="1"/>
      <c r="G82" s="1"/>
      <c r="H82" s="1"/>
    </row>
    <row r="83" spans="1:8">
      <c r="A83" s="228"/>
      <c r="B83" s="228"/>
      <c r="C83" s="228"/>
      <c r="D83" s="1"/>
      <c r="E83" s="1"/>
      <c r="F83" s="1"/>
      <c r="G83" s="1"/>
      <c r="H83" s="1"/>
    </row>
    <row r="84" spans="1:8">
      <c r="A84" s="228"/>
      <c r="B84" s="228"/>
      <c r="C84" s="228"/>
      <c r="D84" s="1"/>
      <c r="E84" s="1"/>
      <c r="F84" s="1"/>
      <c r="G84" s="1"/>
      <c r="H84" s="1"/>
    </row>
    <row r="85" spans="1:8">
      <c r="A85" s="228"/>
      <c r="B85" s="228"/>
      <c r="C85" s="228"/>
      <c r="D85" s="1"/>
      <c r="E85" s="1"/>
      <c r="F85" s="1"/>
      <c r="G85" s="1"/>
      <c r="H85" s="1"/>
    </row>
    <row r="86" spans="1:8">
      <c r="A86" s="227"/>
      <c r="B86" s="227"/>
      <c r="C86" s="227"/>
      <c r="D86" s="1"/>
      <c r="E86" s="1"/>
      <c r="F86" s="1"/>
      <c r="G86" s="1"/>
      <c r="H86" s="1"/>
    </row>
    <row r="87" spans="1:8">
      <c r="A87" s="227"/>
      <c r="B87" s="227"/>
      <c r="C87" s="227"/>
      <c r="D87" s="1"/>
      <c r="E87" s="1"/>
      <c r="F87" s="1"/>
      <c r="G87" s="1"/>
      <c r="H87" s="1"/>
    </row>
    <row r="88" spans="1:8">
      <c r="A88" s="227"/>
      <c r="B88" s="227"/>
      <c r="C88" s="227"/>
      <c r="D88" s="1"/>
      <c r="E88" s="1"/>
      <c r="F88" s="1"/>
      <c r="G88" s="1"/>
      <c r="H88" s="1"/>
    </row>
    <row r="89" spans="1:8">
      <c r="A89" s="227"/>
      <c r="B89" s="227"/>
      <c r="C89" s="227"/>
      <c r="D89" s="1"/>
      <c r="E89" s="1"/>
      <c r="F89" s="1"/>
      <c r="G89" s="1"/>
      <c r="H89" s="1"/>
    </row>
  </sheetData>
  <mergeCells count="88">
    <mergeCell ref="A19:C19"/>
    <mergeCell ref="A20:C20"/>
    <mergeCell ref="A21:C21"/>
    <mergeCell ref="I39:L39"/>
    <mergeCell ref="M39:P39"/>
    <mergeCell ref="A41:C41"/>
    <mergeCell ref="I35:L35"/>
    <mergeCell ref="M35:P35"/>
    <mergeCell ref="I36:L36"/>
    <mergeCell ref="M36:P36"/>
    <mergeCell ref="I37:L37"/>
    <mergeCell ref="M37:P37"/>
    <mergeCell ref="A38:C38"/>
    <mergeCell ref="A39:C39"/>
    <mergeCell ref="I29:L29"/>
    <mergeCell ref="I24:L24"/>
    <mergeCell ref="I25:L25"/>
    <mergeCell ref="I21:L21"/>
    <mergeCell ref="I23:L23"/>
    <mergeCell ref="I27:L27"/>
    <mergeCell ref="A1:H2"/>
    <mergeCell ref="M34:P34"/>
    <mergeCell ref="I30:L30"/>
    <mergeCell ref="I31:L31"/>
    <mergeCell ref="I32:L32"/>
    <mergeCell ref="I34:L34"/>
    <mergeCell ref="I33:L33"/>
    <mergeCell ref="I14:L14"/>
    <mergeCell ref="I19:L19"/>
    <mergeCell ref="I16:L16"/>
    <mergeCell ref="I1:Q2"/>
    <mergeCell ref="I3:Q4"/>
    <mergeCell ref="I5:Q7"/>
    <mergeCell ref="I12:L12"/>
    <mergeCell ref="I28:L28"/>
    <mergeCell ref="I8:L8"/>
    <mergeCell ref="I9:L9"/>
    <mergeCell ref="A3:H4"/>
    <mergeCell ref="A5:H5"/>
    <mergeCell ref="A6:H6"/>
    <mergeCell ref="A7:H7"/>
    <mergeCell ref="A13:C13"/>
    <mergeCell ref="A8:C8"/>
    <mergeCell ref="A10:C10"/>
    <mergeCell ref="A11:C11"/>
    <mergeCell ref="A9:C9"/>
    <mergeCell ref="A12:C12"/>
    <mergeCell ref="A15:C15"/>
    <mergeCell ref="A16:C16"/>
    <mergeCell ref="A17:C17"/>
    <mergeCell ref="A31:C31"/>
    <mergeCell ref="I10:L10"/>
    <mergeCell ref="I17:L17"/>
    <mergeCell ref="I11:L11"/>
    <mergeCell ref="I26:L26"/>
    <mergeCell ref="A24:C24"/>
    <mergeCell ref="A22:C22"/>
    <mergeCell ref="A28:C28"/>
    <mergeCell ref="A27:C27"/>
    <mergeCell ref="A25:C25"/>
    <mergeCell ref="A23:C23"/>
    <mergeCell ref="I20:L20"/>
    <mergeCell ref="I22:L22"/>
    <mergeCell ref="A35:C35"/>
    <mergeCell ref="A26:C26"/>
    <mergeCell ref="A29:C29"/>
    <mergeCell ref="A37:C37"/>
    <mergeCell ref="A36:C36"/>
    <mergeCell ref="A32:C32"/>
    <mergeCell ref="A34:C34"/>
    <mergeCell ref="A33:C33"/>
    <mergeCell ref="A30:C30"/>
    <mergeCell ref="I18:L18"/>
    <mergeCell ref="I13:L13"/>
    <mergeCell ref="I15:L15"/>
    <mergeCell ref="A89:C89"/>
    <mergeCell ref="A87:C87"/>
    <mergeCell ref="A88:C88"/>
    <mergeCell ref="A83:C83"/>
    <mergeCell ref="A84:C84"/>
    <mergeCell ref="A85:C85"/>
    <mergeCell ref="A86:C86"/>
    <mergeCell ref="A18:C18"/>
    <mergeCell ref="A14:C14"/>
    <mergeCell ref="A81:C81"/>
    <mergeCell ref="A82:C82"/>
    <mergeCell ref="A40:C40"/>
    <mergeCell ref="A42:C42"/>
  </mergeCells>
  <pageMargins left="0.70866141732283472" right="0.70866141732283472" top="0.74803149606299213" bottom="0.74803149606299213" header="0.31496062992125984" footer="0.31496062992125984"/>
  <pageSetup paperSize="9" scale="99" orientation="landscape" r:id="rId1"/>
  <rowBreaks count="1" manualBreakCount="1">
    <brk id="3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D78"/>
  <sheetViews>
    <sheetView workbookViewId="0">
      <selection activeCell="R7" sqref="R7"/>
    </sheetView>
  </sheetViews>
  <sheetFormatPr defaultRowHeight="15"/>
  <cols>
    <col min="4" max="4" width="5.7109375" customWidth="1"/>
    <col min="5" max="5" width="2.5703125" customWidth="1"/>
    <col min="14" max="14" width="8.42578125" customWidth="1"/>
    <col min="15" max="15" width="9.140625" hidden="1" customWidth="1"/>
    <col min="16" max="16" width="10.5703125" bestFit="1" customWidth="1"/>
    <col min="17" max="20" width="10.5703125" customWidth="1"/>
    <col min="23" max="23" width="10.5703125" bestFit="1" customWidth="1"/>
    <col min="25" max="25" width="11.140625" customWidth="1"/>
    <col min="26" max="26" width="10.140625" customWidth="1"/>
    <col min="27" max="27" width="10.7109375" customWidth="1"/>
  </cols>
  <sheetData>
    <row r="1" spans="1:27" ht="15" customHeight="1">
      <c r="A1" s="263" t="s">
        <v>42</v>
      </c>
      <c r="B1" s="264"/>
      <c r="C1" s="264"/>
      <c r="D1" s="264"/>
      <c r="E1" s="264"/>
      <c r="F1" s="264"/>
      <c r="G1" s="264"/>
      <c r="H1" s="265"/>
      <c r="I1" s="253" t="s">
        <v>125</v>
      </c>
      <c r="J1" s="254"/>
      <c r="K1" s="254"/>
      <c r="L1" s="254"/>
      <c r="M1" s="254"/>
      <c r="N1" s="254"/>
      <c r="O1" s="254"/>
      <c r="P1" s="255"/>
    </row>
    <row r="2" spans="1:27" ht="15.75" customHeight="1">
      <c r="A2" s="266"/>
      <c r="B2" s="267"/>
      <c r="C2" s="267"/>
      <c r="D2" s="267"/>
      <c r="E2" s="267"/>
      <c r="F2" s="267"/>
      <c r="G2" s="267"/>
      <c r="H2" s="268"/>
      <c r="I2" s="256"/>
      <c r="J2" s="257"/>
      <c r="K2" s="257"/>
      <c r="L2" s="257"/>
      <c r="M2" s="257"/>
      <c r="N2" s="257"/>
      <c r="O2" s="257"/>
      <c r="P2" s="258"/>
    </row>
    <row r="3" spans="1:27" ht="15" customHeight="1">
      <c r="A3" s="266"/>
      <c r="B3" s="267"/>
      <c r="C3" s="267"/>
      <c r="D3" s="267"/>
      <c r="E3" s="267"/>
      <c r="F3" s="267"/>
      <c r="G3" s="267"/>
      <c r="H3" s="268"/>
      <c r="I3" s="256" t="s">
        <v>63</v>
      </c>
      <c r="J3" s="257"/>
      <c r="K3" s="257"/>
      <c r="L3" s="257"/>
      <c r="M3" s="257"/>
      <c r="N3" s="257"/>
      <c r="O3" s="257"/>
      <c r="P3" s="258"/>
    </row>
    <row r="4" spans="1:27" ht="15" customHeight="1">
      <c r="A4" s="266"/>
      <c r="B4" s="267"/>
      <c r="C4" s="267"/>
      <c r="D4" s="267"/>
      <c r="E4" s="267"/>
      <c r="F4" s="267"/>
      <c r="G4" s="267"/>
      <c r="H4" s="268"/>
      <c r="I4" s="256"/>
      <c r="J4" s="257"/>
      <c r="K4" s="257"/>
      <c r="L4" s="257"/>
      <c r="M4" s="257"/>
      <c r="N4" s="257"/>
      <c r="O4" s="257"/>
      <c r="P4" s="258"/>
    </row>
    <row r="5" spans="1:27">
      <c r="A5" s="269"/>
      <c r="B5" s="270"/>
      <c r="C5" s="270"/>
      <c r="D5" s="270"/>
      <c r="E5" s="270"/>
      <c r="F5" s="270"/>
      <c r="G5" s="270"/>
      <c r="H5" s="271"/>
      <c r="I5" s="259"/>
      <c r="J5" s="260"/>
      <c r="K5" s="260"/>
      <c r="L5" s="260"/>
      <c r="M5" s="260"/>
      <c r="N5" s="260"/>
      <c r="O5" s="260"/>
      <c r="P5" s="261"/>
    </row>
    <row r="6" spans="1:27">
      <c r="A6" s="31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30"/>
    </row>
    <row r="7" spans="1:27" ht="23.25" customHeight="1" thickBot="1">
      <c r="A7" s="31"/>
      <c r="B7" s="28"/>
      <c r="C7" s="262" t="s">
        <v>26</v>
      </c>
      <c r="D7" s="262"/>
      <c r="E7" s="262"/>
      <c r="F7" s="262"/>
      <c r="G7" s="262"/>
      <c r="H7" s="262"/>
      <c r="I7" s="262"/>
      <c r="J7" s="262"/>
      <c r="K7" s="262"/>
      <c r="L7" s="262"/>
      <c r="M7" s="262"/>
      <c r="N7" s="28"/>
      <c r="O7" s="28"/>
      <c r="P7" s="30"/>
    </row>
    <row r="8" spans="1:27" ht="15.75" thickBot="1">
      <c r="A8" s="31"/>
      <c r="B8" s="28"/>
      <c r="C8" s="28"/>
      <c r="D8" s="28"/>
      <c r="E8" s="272" t="str">
        <f>I1</f>
        <v>Утверждаю: 05 декабря 2025г</v>
      </c>
      <c r="F8" s="273"/>
      <c r="G8" s="273"/>
      <c r="H8" s="273"/>
      <c r="I8" s="273"/>
      <c r="J8" s="273"/>
      <c r="K8" s="274"/>
      <c r="L8" s="28"/>
      <c r="M8" s="28"/>
      <c r="N8" s="28"/>
      <c r="O8" s="28"/>
      <c r="P8" s="30"/>
    </row>
    <row r="9" spans="1:27">
      <c r="A9" s="31" t="s">
        <v>27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30"/>
    </row>
    <row r="10" spans="1:27" ht="15.75" thickBot="1">
      <c r="A10" s="31" t="s">
        <v>28</v>
      </c>
      <c r="B10" s="275" t="s">
        <v>25</v>
      </c>
      <c r="C10" s="275"/>
      <c r="D10" s="275"/>
      <c r="E10" s="275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30"/>
    </row>
    <row r="11" spans="1:27" ht="15.75" thickBot="1">
      <c r="A11" s="137"/>
      <c r="B11" s="277"/>
      <c r="C11" s="278"/>
      <c r="D11" s="278"/>
      <c r="E11" s="279"/>
      <c r="F11" s="138" t="s">
        <v>62</v>
      </c>
      <c r="G11" s="138" t="s">
        <v>62</v>
      </c>
      <c r="H11" s="138" t="s">
        <v>62</v>
      </c>
      <c r="I11" s="138" t="s">
        <v>62</v>
      </c>
      <c r="J11" s="138" t="s">
        <v>62</v>
      </c>
      <c r="K11" s="138" t="s">
        <v>62</v>
      </c>
      <c r="L11" s="138" t="s">
        <v>62</v>
      </c>
      <c r="M11" s="139"/>
      <c r="N11" s="138"/>
      <c r="O11" s="138"/>
      <c r="P11" s="140"/>
    </row>
    <row r="12" spans="1:27">
      <c r="A12" s="130" t="s">
        <v>29</v>
      </c>
      <c r="B12" s="276" t="s">
        <v>31</v>
      </c>
      <c r="C12" s="276"/>
      <c r="D12" s="276"/>
      <c r="E12" s="276"/>
      <c r="F12" s="210" t="s">
        <v>58</v>
      </c>
      <c r="G12" s="210" t="s">
        <v>59</v>
      </c>
      <c r="H12" s="211" t="s">
        <v>60</v>
      </c>
      <c r="I12" s="211" t="s">
        <v>115</v>
      </c>
      <c r="J12" s="210" t="s">
        <v>87</v>
      </c>
      <c r="K12" s="210"/>
      <c r="L12" s="210" t="s">
        <v>41</v>
      </c>
      <c r="M12" s="136" t="s">
        <v>30</v>
      </c>
      <c r="N12" s="25" t="s">
        <v>11</v>
      </c>
      <c r="O12" s="25" t="s">
        <v>11</v>
      </c>
      <c r="P12" s="25" t="s">
        <v>11</v>
      </c>
    </row>
    <row r="13" spans="1:27">
      <c r="A13" s="22">
        <v>1</v>
      </c>
      <c r="B13" s="252" t="str">
        <f>Д.П.!I9</f>
        <v>макароны</v>
      </c>
      <c r="C13" s="252"/>
      <c r="D13" s="252"/>
      <c r="E13" s="252"/>
      <c r="F13" s="16"/>
      <c r="G13" s="129">
        <f>Д.П.!M9</f>
        <v>1</v>
      </c>
      <c r="H13" s="52">
        <v>1.7</v>
      </c>
      <c r="I13" s="52">
        <v>0.33800000000000002</v>
      </c>
      <c r="J13" s="16">
        <v>0.3</v>
      </c>
      <c r="K13" s="16"/>
      <c r="L13" s="16"/>
      <c r="M13" s="132">
        <f>F13+G13+H13+I13+J13+K13+L13</f>
        <v>3.3380000000000001</v>
      </c>
      <c r="N13" s="58">
        <f>Д.П.!N9</f>
        <v>50.98</v>
      </c>
      <c r="O13" s="16"/>
      <c r="P13" s="133">
        <f>M13*N13</f>
        <v>170.17123999999998</v>
      </c>
    </row>
    <row r="14" spans="1:27">
      <c r="A14" s="22">
        <v>2</v>
      </c>
      <c r="B14" s="252" t="s">
        <v>75</v>
      </c>
      <c r="C14" s="252"/>
      <c r="D14" s="252"/>
      <c r="E14" s="252"/>
      <c r="F14" s="16"/>
      <c r="G14" s="129"/>
      <c r="H14" s="52">
        <v>1.5</v>
      </c>
      <c r="I14" s="52">
        <v>0.75</v>
      </c>
      <c r="J14" s="16">
        <v>0.54</v>
      </c>
      <c r="K14" s="16"/>
      <c r="L14" s="16"/>
      <c r="M14" s="132">
        <f>F14+G14+H14+I14+J14+K14+L14</f>
        <v>2.79</v>
      </c>
      <c r="N14" s="58">
        <v>59</v>
      </c>
      <c r="O14" s="16"/>
      <c r="P14" s="133">
        <f>M14*N14</f>
        <v>164.61</v>
      </c>
      <c r="X14" s="28"/>
      <c r="Y14" s="28"/>
      <c r="Z14" s="28"/>
      <c r="AA14" s="28"/>
    </row>
    <row r="15" spans="1:27">
      <c r="A15" s="22">
        <v>3</v>
      </c>
      <c r="B15" s="252" t="str">
        <f>Д.П.!I10</f>
        <v>картофель</v>
      </c>
      <c r="C15" s="252"/>
      <c r="D15" s="252"/>
      <c r="E15" s="252"/>
      <c r="F15" s="16"/>
      <c r="G15" s="129">
        <f>Д.П.!M10</f>
        <v>13.5</v>
      </c>
      <c r="H15" s="52">
        <v>4.3499999999999996</v>
      </c>
      <c r="I15" s="52">
        <v>2.1</v>
      </c>
      <c r="J15" s="16">
        <v>1.9</v>
      </c>
      <c r="K15" s="16"/>
      <c r="L15" s="16"/>
      <c r="M15" s="132">
        <f t="shared" ref="M15:M49" si="0">F15+G15+H15+I15+J15+K15+L15</f>
        <v>21.85</v>
      </c>
      <c r="N15" s="58">
        <f>Д.П.!N10</f>
        <v>30</v>
      </c>
      <c r="O15" s="16"/>
      <c r="P15" s="133">
        <f t="shared" ref="P15:P49" si="1">M15*N15</f>
        <v>655.5</v>
      </c>
      <c r="X15" s="28"/>
      <c r="Y15" s="28"/>
      <c r="Z15" s="28"/>
      <c r="AA15" s="28"/>
    </row>
    <row r="16" spans="1:27">
      <c r="A16" s="22">
        <v>4</v>
      </c>
      <c r="B16" s="252" t="str">
        <f>Д.П.!I11</f>
        <v>лук репчатый</v>
      </c>
      <c r="C16" s="252"/>
      <c r="D16" s="252"/>
      <c r="E16" s="252"/>
      <c r="F16" s="16">
        <v>5.72</v>
      </c>
      <c r="G16" s="129">
        <f>Д.П.!M11</f>
        <v>0.65999999999999992</v>
      </c>
      <c r="H16" s="52">
        <v>0.94</v>
      </c>
      <c r="I16" s="52">
        <v>0.43</v>
      </c>
      <c r="J16" s="16">
        <v>0.35</v>
      </c>
      <c r="K16" s="16"/>
      <c r="L16" s="16"/>
      <c r="M16" s="132">
        <f t="shared" si="0"/>
        <v>8.1</v>
      </c>
      <c r="N16" s="58">
        <f>Д.П.!N11</f>
        <v>55</v>
      </c>
      <c r="O16" s="16"/>
      <c r="P16" s="133">
        <f t="shared" si="1"/>
        <v>445.5</v>
      </c>
      <c r="X16" s="28"/>
      <c r="Y16" s="28"/>
      <c r="Z16" s="28"/>
      <c r="AA16" s="28"/>
    </row>
    <row r="17" spans="1:27">
      <c r="A17" s="22">
        <v>5</v>
      </c>
      <c r="B17" s="252" t="str">
        <f>Д.П.!I12</f>
        <v>морковь</v>
      </c>
      <c r="C17" s="252"/>
      <c r="D17" s="252"/>
      <c r="E17" s="252"/>
      <c r="F17" s="16">
        <v>3.4409999999999998</v>
      </c>
      <c r="G17" s="129">
        <f>Д.П.!M12</f>
        <v>0</v>
      </c>
      <c r="H17" s="52">
        <v>1.125</v>
      </c>
      <c r="I17" s="52">
        <v>0.48</v>
      </c>
      <c r="J17" s="16">
        <v>0.35</v>
      </c>
      <c r="K17" s="16"/>
      <c r="L17" s="16"/>
      <c r="M17" s="132">
        <f t="shared" si="0"/>
        <v>5.395999999999999</v>
      </c>
      <c r="N17" s="58">
        <f>Д.П.!N12</f>
        <v>65</v>
      </c>
      <c r="O17" s="16"/>
      <c r="P17" s="133">
        <f t="shared" si="1"/>
        <v>350.73999999999995</v>
      </c>
      <c r="X17" s="28"/>
      <c r="Y17" s="28"/>
      <c r="Z17" s="28"/>
      <c r="AA17" s="28"/>
    </row>
    <row r="18" spans="1:27">
      <c r="A18" s="22">
        <v>6</v>
      </c>
      <c r="B18" s="252" t="str">
        <f>Д.П.!I13</f>
        <v>масло растительное</v>
      </c>
      <c r="C18" s="252"/>
      <c r="D18" s="252"/>
      <c r="E18" s="252"/>
      <c r="F18" s="16">
        <v>2.86</v>
      </c>
      <c r="G18" s="129">
        <f>Д.П.!M13</f>
        <v>1.7000000000000002</v>
      </c>
      <c r="H18" s="52">
        <v>0.59499999999999997</v>
      </c>
      <c r="I18" s="52">
        <v>0.25</v>
      </c>
      <c r="J18" s="16">
        <v>0.15</v>
      </c>
      <c r="K18" s="16"/>
      <c r="L18" s="16"/>
      <c r="M18" s="132">
        <f t="shared" si="0"/>
        <v>5.5550000000000006</v>
      </c>
      <c r="N18" s="58">
        <f>Д.П.!N13</f>
        <v>0</v>
      </c>
      <c r="O18" s="146"/>
      <c r="P18" s="181">
        <f t="shared" si="1"/>
        <v>0</v>
      </c>
      <c r="X18" s="28"/>
      <c r="Y18" s="28"/>
      <c r="Z18" s="28"/>
      <c r="AA18" s="28"/>
    </row>
    <row r="19" spans="1:27">
      <c r="A19" s="22">
        <v>7</v>
      </c>
      <c r="B19" s="252" t="str">
        <f>Д.П.!I14</f>
        <v>мясо</v>
      </c>
      <c r="C19" s="252"/>
      <c r="D19" s="252"/>
      <c r="E19" s="252"/>
      <c r="F19" s="16">
        <v>31.46</v>
      </c>
      <c r="G19" s="129">
        <f>Д.П.!M14</f>
        <v>3.81</v>
      </c>
      <c r="H19" s="52">
        <v>0.91800000000000004</v>
      </c>
      <c r="I19" s="52">
        <v>0.13500000000000001</v>
      </c>
      <c r="J19" s="16">
        <v>0.35</v>
      </c>
      <c r="K19" s="16"/>
      <c r="L19" s="16"/>
      <c r="M19" s="132">
        <f t="shared" si="0"/>
        <v>36.673000000000002</v>
      </c>
      <c r="N19" s="58">
        <f>Д.П.!N14</f>
        <v>500</v>
      </c>
      <c r="O19" s="16"/>
      <c r="P19" s="133">
        <f t="shared" si="1"/>
        <v>18336.5</v>
      </c>
      <c r="X19" s="28"/>
      <c r="Y19" s="28"/>
      <c r="Z19" s="28"/>
      <c r="AA19" s="28"/>
    </row>
    <row r="20" spans="1:27">
      <c r="A20" s="22">
        <v>8</v>
      </c>
      <c r="B20" s="252" t="str">
        <f>Д.П.!I15</f>
        <v>кура</v>
      </c>
      <c r="C20" s="252"/>
      <c r="D20" s="252"/>
      <c r="E20" s="252"/>
      <c r="F20" s="16"/>
      <c r="G20" s="129">
        <f>Д.П.!M15</f>
        <v>3</v>
      </c>
      <c r="H20" s="52">
        <v>2</v>
      </c>
      <c r="I20" s="52">
        <v>0.5</v>
      </c>
      <c r="J20" s="16">
        <v>0.5</v>
      </c>
      <c r="K20" s="16"/>
      <c r="L20" s="16"/>
      <c r="M20" s="132">
        <f t="shared" si="0"/>
        <v>6</v>
      </c>
      <c r="N20" s="58">
        <f>Д.П.!N15</f>
        <v>474</v>
      </c>
      <c r="O20" s="16"/>
      <c r="P20" s="133">
        <f t="shared" si="1"/>
        <v>2844</v>
      </c>
      <c r="Y20" s="28"/>
      <c r="Z20" s="64"/>
      <c r="AA20" s="28"/>
    </row>
    <row r="21" spans="1:27">
      <c r="A21" s="22">
        <v>9</v>
      </c>
      <c r="B21" s="252" t="str">
        <f>Д.П.!I16</f>
        <v>яйцо столовое</v>
      </c>
      <c r="C21" s="252"/>
      <c r="D21" s="252"/>
      <c r="E21" s="252"/>
      <c r="F21" s="16"/>
      <c r="G21" s="129">
        <f>Д.П.!M16</f>
        <v>4</v>
      </c>
      <c r="H21" s="52">
        <v>3</v>
      </c>
      <c r="I21" s="52">
        <v>1</v>
      </c>
      <c r="J21" s="16">
        <v>1</v>
      </c>
      <c r="K21" s="16"/>
      <c r="L21" s="16"/>
      <c r="M21" s="132">
        <f t="shared" si="0"/>
        <v>9</v>
      </c>
      <c r="N21" s="58">
        <f>Д.П.!N16</f>
        <v>7</v>
      </c>
      <c r="O21" s="16"/>
      <c r="P21" s="133">
        <f t="shared" si="1"/>
        <v>63</v>
      </c>
      <c r="X21" s="28"/>
      <c r="Y21" s="28"/>
      <c r="Z21" s="28"/>
      <c r="AA21" s="28"/>
    </row>
    <row r="22" spans="1:27">
      <c r="A22" s="22">
        <v>10</v>
      </c>
      <c r="B22" s="252" t="str">
        <f>Д.П.!I17</f>
        <v>мука</v>
      </c>
      <c r="C22" s="252"/>
      <c r="D22" s="252"/>
      <c r="E22" s="252"/>
      <c r="F22" s="16"/>
      <c r="G22" s="129">
        <f>Д.П.!M17</f>
        <v>3.3</v>
      </c>
      <c r="H22" s="52"/>
      <c r="I22" s="52"/>
      <c r="J22" s="16"/>
      <c r="K22" s="16"/>
      <c r="L22" s="16"/>
      <c r="M22" s="132">
        <f t="shared" si="0"/>
        <v>3.3</v>
      </c>
      <c r="N22" s="58">
        <f>Д.П.!N17</f>
        <v>39</v>
      </c>
      <c r="O22" s="16"/>
      <c r="P22" s="133">
        <f t="shared" si="1"/>
        <v>128.69999999999999</v>
      </c>
    </row>
    <row r="23" spans="1:27">
      <c r="A23" s="22">
        <v>11</v>
      </c>
      <c r="B23" s="252" t="str">
        <f>Д.П.!I18</f>
        <v>молоко сухое</v>
      </c>
      <c r="C23" s="252"/>
      <c r="D23" s="252"/>
      <c r="E23" s="252"/>
      <c r="F23" s="16"/>
      <c r="G23" s="129">
        <f>Д.П.!M18</f>
        <v>1.2</v>
      </c>
      <c r="H23" s="52"/>
      <c r="I23" s="52"/>
      <c r="J23" s="16"/>
      <c r="K23" s="16"/>
      <c r="L23" s="16"/>
      <c r="M23" s="132">
        <f t="shared" si="0"/>
        <v>1.2</v>
      </c>
      <c r="N23" s="58">
        <f>Д.П.!N18</f>
        <v>507.42</v>
      </c>
      <c r="O23" s="16"/>
      <c r="P23" s="133">
        <f t="shared" si="1"/>
        <v>608.904</v>
      </c>
    </row>
    <row r="24" spans="1:27">
      <c r="A24" s="22">
        <v>12</v>
      </c>
      <c r="B24" s="252" t="str">
        <f>Д.П.!I19</f>
        <v>масло сливочное</v>
      </c>
      <c r="C24" s="252"/>
      <c r="D24" s="252"/>
      <c r="E24" s="252"/>
      <c r="F24" s="16"/>
      <c r="G24" s="129">
        <f>Д.П.!M19</f>
        <v>0</v>
      </c>
      <c r="H24" s="52">
        <v>0</v>
      </c>
      <c r="I24" s="52"/>
      <c r="J24" s="16"/>
      <c r="K24" s="16"/>
      <c r="L24" s="16"/>
      <c r="M24" s="132">
        <f t="shared" si="0"/>
        <v>0</v>
      </c>
      <c r="N24" s="58">
        <f>Д.П.!N19</f>
        <v>975.5</v>
      </c>
      <c r="O24" s="16"/>
      <c r="P24" s="133">
        <f t="shared" si="1"/>
        <v>0</v>
      </c>
    </row>
    <row r="25" spans="1:27">
      <c r="A25" s="22">
        <v>13</v>
      </c>
      <c r="B25" s="252" t="str">
        <f>Д.П.!I20</f>
        <v>дрожжи</v>
      </c>
      <c r="C25" s="252"/>
      <c r="D25" s="252"/>
      <c r="E25" s="252"/>
      <c r="F25" s="16"/>
      <c r="G25" s="129">
        <f>Д.П.!M20</f>
        <v>0.05</v>
      </c>
      <c r="H25" s="52"/>
      <c r="I25" s="52"/>
      <c r="J25" s="16"/>
      <c r="K25" s="16"/>
      <c r="L25" s="16"/>
      <c r="M25" s="132">
        <f t="shared" si="0"/>
        <v>0.05</v>
      </c>
      <c r="N25" s="58">
        <f>Д.П.!N20</f>
        <v>158</v>
      </c>
      <c r="O25" s="16"/>
      <c r="P25" s="133">
        <f t="shared" si="1"/>
        <v>7.9</v>
      </c>
    </row>
    <row r="26" spans="1:27">
      <c r="A26" s="22">
        <v>14</v>
      </c>
      <c r="B26" s="252" t="str">
        <f>Д.П.!I21</f>
        <v>сахар</v>
      </c>
      <c r="C26" s="252"/>
      <c r="D26" s="252"/>
      <c r="E26" s="252"/>
      <c r="F26" s="16">
        <v>4.8</v>
      </c>
      <c r="G26" s="129">
        <f>Д.П.!M21</f>
        <v>4.5999999999999996</v>
      </c>
      <c r="H26" s="52">
        <v>0.68</v>
      </c>
      <c r="I26" s="52">
        <v>0.3</v>
      </c>
      <c r="J26" s="16">
        <v>0.25</v>
      </c>
      <c r="K26" s="16"/>
      <c r="L26" s="16"/>
      <c r="M26" s="132">
        <f t="shared" si="0"/>
        <v>10.629999999999999</v>
      </c>
      <c r="N26" s="58">
        <f>Д.П.!N21</f>
        <v>75</v>
      </c>
      <c r="O26" s="16"/>
      <c r="P26" s="133">
        <f t="shared" si="1"/>
        <v>797.24999999999989</v>
      </c>
    </row>
    <row r="27" spans="1:27">
      <c r="A27" s="22">
        <v>15</v>
      </c>
      <c r="B27" s="252" t="str">
        <f>Д.П.!I22</f>
        <v>молоко сгущёное</v>
      </c>
      <c r="C27" s="252"/>
      <c r="D27" s="252"/>
      <c r="E27" s="252"/>
      <c r="F27" s="16"/>
      <c r="G27" s="129">
        <f>Д.П.!M22</f>
        <v>1</v>
      </c>
      <c r="H27" s="52"/>
      <c r="I27" s="52">
        <v>0.4</v>
      </c>
      <c r="J27" s="16"/>
      <c r="K27" s="16"/>
      <c r="L27" s="16"/>
      <c r="M27" s="132">
        <f t="shared" si="0"/>
        <v>1.4</v>
      </c>
      <c r="N27" s="58">
        <f>Д.П.!N22</f>
        <v>348.65</v>
      </c>
      <c r="O27" s="16"/>
      <c r="P27" s="133">
        <f t="shared" si="1"/>
        <v>488.10999999999996</v>
      </c>
    </row>
    <row r="28" spans="1:27">
      <c r="A28" s="22">
        <v>16</v>
      </c>
      <c r="B28" s="252" t="s">
        <v>124</v>
      </c>
      <c r="C28" s="252"/>
      <c r="D28" s="252"/>
      <c r="E28" s="252"/>
      <c r="F28" s="16"/>
      <c r="G28" s="129">
        <f>Д.П.!M23</f>
        <v>0</v>
      </c>
      <c r="H28" s="52">
        <v>0.5</v>
      </c>
      <c r="I28" s="52">
        <v>0.2</v>
      </c>
      <c r="J28" s="16">
        <v>0.1</v>
      </c>
      <c r="K28" s="16"/>
      <c r="L28" s="16"/>
      <c r="M28" s="132">
        <f t="shared" si="0"/>
        <v>0.79999999999999993</v>
      </c>
      <c r="N28" s="58">
        <v>400</v>
      </c>
      <c r="O28" s="16"/>
      <c r="P28" s="133">
        <f t="shared" si="1"/>
        <v>320</v>
      </c>
      <c r="S28" s="42"/>
    </row>
    <row r="29" spans="1:27">
      <c r="A29" s="22">
        <v>17</v>
      </c>
      <c r="B29" s="252" t="str">
        <f>Д.П.!I24</f>
        <v>зелень</v>
      </c>
      <c r="C29" s="252"/>
      <c r="D29" s="252"/>
      <c r="E29" s="252"/>
      <c r="F29" s="16"/>
      <c r="G29" s="129">
        <f>Д.П.!M24</f>
        <v>0.13</v>
      </c>
      <c r="H29" s="52">
        <v>0</v>
      </c>
      <c r="I29" s="52"/>
      <c r="J29" s="16"/>
      <c r="K29" s="16"/>
      <c r="L29" s="16"/>
      <c r="M29" s="132">
        <f t="shared" si="0"/>
        <v>0.13</v>
      </c>
      <c r="N29" s="58">
        <f>Д.П.!N24</f>
        <v>290</v>
      </c>
      <c r="O29" s="16"/>
      <c r="P29" s="133">
        <f t="shared" si="1"/>
        <v>37.700000000000003</v>
      </c>
    </row>
    <row r="30" spans="1:27">
      <c r="A30" s="22">
        <v>18</v>
      </c>
      <c r="B30" s="252" t="str">
        <f>Д.П.!I25</f>
        <v>сельдь.</v>
      </c>
      <c r="C30" s="252"/>
      <c r="D30" s="252"/>
      <c r="E30" s="252"/>
      <c r="F30" s="16"/>
      <c r="G30" s="129">
        <f>Д.П.!M25</f>
        <v>0</v>
      </c>
      <c r="H30" s="52"/>
      <c r="I30" s="52"/>
      <c r="J30" s="16"/>
      <c r="K30" s="16"/>
      <c r="L30" s="16"/>
      <c r="M30" s="132">
        <f t="shared" si="0"/>
        <v>0</v>
      </c>
      <c r="N30" s="58">
        <f>Д.П.!N25</f>
        <v>434</v>
      </c>
      <c r="O30" s="16"/>
      <c r="P30" s="133">
        <f t="shared" si="1"/>
        <v>0</v>
      </c>
    </row>
    <row r="31" spans="1:27">
      <c r="A31" s="22">
        <v>19</v>
      </c>
      <c r="B31" s="252" t="str">
        <f>Д.П.!I26</f>
        <v>майонез</v>
      </c>
      <c r="C31" s="252"/>
      <c r="D31" s="252"/>
      <c r="E31" s="252"/>
      <c r="F31" s="16"/>
      <c r="G31" s="129">
        <f>Д.П.!M26</f>
        <v>2.4500000000000002</v>
      </c>
      <c r="H31" s="52"/>
      <c r="I31" s="52"/>
      <c r="J31" s="16"/>
      <c r="K31" s="16"/>
      <c r="L31" s="16"/>
      <c r="M31" s="132">
        <f t="shared" si="0"/>
        <v>2.4500000000000002</v>
      </c>
      <c r="N31" s="58">
        <f>Д.П.!N26</f>
        <v>264.57</v>
      </c>
      <c r="O31" s="16"/>
      <c r="P31" s="133">
        <f t="shared" si="1"/>
        <v>648.19650000000001</v>
      </c>
    </row>
    <row r="32" spans="1:27">
      <c r="A32" s="22">
        <v>20</v>
      </c>
      <c r="B32" s="252" t="str">
        <f>Д.П.!I27</f>
        <v>чай</v>
      </c>
      <c r="C32" s="252"/>
      <c r="D32" s="252"/>
      <c r="E32" s="252"/>
      <c r="F32" s="16"/>
      <c r="G32" s="129">
        <f>Д.П.!M27</f>
        <v>200</v>
      </c>
      <c r="H32" s="52"/>
      <c r="I32" s="52"/>
      <c r="J32" s="16"/>
      <c r="K32" s="16"/>
      <c r="L32" s="16"/>
      <c r="M32" s="132">
        <f t="shared" si="0"/>
        <v>200</v>
      </c>
      <c r="N32" s="58">
        <f>Д.П.!N27</f>
        <v>1.8</v>
      </c>
      <c r="O32" s="16"/>
      <c r="P32" s="133">
        <f t="shared" si="1"/>
        <v>360</v>
      </c>
    </row>
    <row r="33" spans="1:30">
      <c r="A33" s="22">
        <v>21</v>
      </c>
      <c r="B33" s="252" t="s">
        <v>121</v>
      </c>
      <c r="C33" s="252"/>
      <c r="D33" s="252"/>
      <c r="E33" s="252"/>
      <c r="F33" s="16"/>
      <c r="G33" s="129">
        <f>Д.П.!M28</f>
        <v>0</v>
      </c>
      <c r="H33" s="52">
        <v>0.68</v>
      </c>
      <c r="I33" s="52">
        <v>0.3</v>
      </c>
      <c r="J33" s="16">
        <v>0.25</v>
      </c>
      <c r="K33" s="16"/>
      <c r="L33" s="16"/>
      <c r="M33" s="132">
        <f t="shared" si="0"/>
        <v>1.23</v>
      </c>
      <c r="N33" s="58">
        <v>230</v>
      </c>
      <c r="O33" s="16"/>
      <c r="P33" s="133">
        <f t="shared" si="1"/>
        <v>282.89999999999998</v>
      </c>
    </row>
    <row r="34" spans="1:30">
      <c r="A34" s="22">
        <v>22</v>
      </c>
      <c r="B34" s="252" t="str">
        <f>Д.П.!I29</f>
        <v>сыр</v>
      </c>
      <c r="C34" s="252"/>
      <c r="D34" s="252"/>
      <c r="E34" s="252"/>
      <c r="F34" s="16"/>
      <c r="G34" s="129">
        <f>Д.П.!M29</f>
        <v>2.5</v>
      </c>
      <c r="H34" s="52"/>
      <c r="I34" s="52"/>
      <c r="J34" s="16"/>
      <c r="K34" s="16"/>
      <c r="L34" s="16"/>
      <c r="M34" s="132">
        <f t="shared" si="0"/>
        <v>2.5</v>
      </c>
      <c r="N34" s="58">
        <f>Д.П.!N29</f>
        <v>744.4</v>
      </c>
      <c r="O34" s="16"/>
      <c r="P34" s="133">
        <f t="shared" si="1"/>
        <v>1861</v>
      </c>
    </row>
    <row r="35" spans="1:30">
      <c r="A35" s="22">
        <v>23</v>
      </c>
      <c r="B35" s="252" t="str">
        <f>Д.П.!I30</f>
        <v>соль</v>
      </c>
      <c r="C35" s="252"/>
      <c r="D35" s="252"/>
      <c r="E35" s="252"/>
      <c r="F35" s="16">
        <v>1</v>
      </c>
      <c r="G35" s="129">
        <f>Д.П.!M30</f>
        <v>1</v>
      </c>
      <c r="H35" s="52"/>
      <c r="I35" s="52"/>
      <c r="J35" s="16"/>
      <c r="K35" s="16"/>
      <c r="L35" s="16"/>
      <c r="M35" s="132">
        <f t="shared" si="0"/>
        <v>2</v>
      </c>
      <c r="N35" s="58">
        <f>Д.П.!N30</f>
        <v>20</v>
      </c>
      <c r="O35" s="16"/>
      <c r="P35" s="133">
        <f t="shared" si="1"/>
        <v>40</v>
      </c>
    </row>
    <row r="36" spans="1:30">
      <c r="A36" s="22">
        <v>24</v>
      </c>
      <c r="B36" s="252" t="str">
        <f>Д.П.!I31</f>
        <v>свекла</v>
      </c>
      <c r="C36" s="252"/>
      <c r="D36" s="252"/>
      <c r="E36" s="252"/>
      <c r="F36" s="16"/>
      <c r="G36" s="129">
        <f>Д.П.!M31</f>
        <v>5.22</v>
      </c>
      <c r="H36" s="52"/>
      <c r="I36" s="52"/>
      <c r="J36" s="16"/>
      <c r="K36" s="16"/>
      <c r="L36" s="16"/>
      <c r="M36" s="132">
        <f t="shared" si="0"/>
        <v>5.22</v>
      </c>
      <c r="N36" s="58">
        <f>Д.П.!N31</f>
        <v>55</v>
      </c>
      <c r="O36" s="16"/>
      <c r="P36" s="133">
        <f t="shared" si="1"/>
        <v>287.09999999999997</v>
      </c>
      <c r="AB36" s="28"/>
      <c r="AC36" s="28"/>
      <c r="AD36" s="28"/>
    </row>
    <row r="37" spans="1:30">
      <c r="A37" s="22">
        <v>25</v>
      </c>
      <c r="B37" s="252" t="s">
        <v>103</v>
      </c>
      <c r="C37" s="252"/>
      <c r="D37" s="252"/>
      <c r="E37" s="252"/>
      <c r="F37" s="16">
        <v>9.9</v>
      </c>
      <c r="G37" s="129">
        <f>Д.П.!M32</f>
        <v>0</v>
      </c>
      <c r="H37" s="52"/>
      <c r="I37" s="52"/>
      <c r="J37" s="16"/>
      <c r="K37" s="16"/>
      <c r="L37" s="16"/>
      <c r="M37" s="132">
        <f t="shared" si="0"/>
        <v>9.9</v>
      </c>
      <c r="N37" s="58">
        <v>113</v>
      </c>
      <c r="O37" s="16"/>
      <c r="P37" s="133">
        <f t="shared" si="1"/>
        <v>1118.7</v>
      </c>
      <c r="AB37" s="28"/>
      <c r="AC37" s="28"/>
      <c r="AD37" s="28"/>
    </row>
    <row r="38" spans="1:30">
      <c r="A38" s="22">
        <v>26</v>
      </c>
      <c r="B38" s="252" t="s">
        <v>107</v>
      </c>
      <c r="C38" s="252"/>
      <c r="D38" s="252"/>
      <c r="E38" s="252"/>
      <c r="F38" s="16">
        <v>11.2</v>
      </c>
      <c r="G38" s="129">
        <f>Д.П.!M33</f>
        <v>0</v>
      </c>
      <c r="H38" s="52"/>
      <c r="I38" s="52"/>
      <c r="J38" s="16"/>
      <c r="K38" s="16"/>
      <c r="L38" s="16"/>
      <c r="M38" s="132">
        <f t="shared" si="0"/>
        <v>11.2</v>
      </c>
      <c r="N38" s="58">
        <v>45</v>
      </c>
      <c r="O38" s="16"/>
      <c r="P38" s="133">
        <f t="shared" si="1"/>
        <v>503.99999999999994</v>
      </c>
      <c r="AB38" s="28"/>
      <c r="AC38" s="28"/>
      <c r="AD38" s="28"/>
    </row>
    <row r="39" spans="1:30">
      <c r="A39" s="22">
        <v>27</v>
      </c>
      <c r="B39" s="252" t="s">
        <v>104</v>
      </c>
      <c r="C39" s="252"/>
      <c r="D39" s="252"/>
      <c r="E39" s="252"/>
      <c r="F39" s="16">
        <v>0.4</v>
      </c>
      <c r="G39" s="129">
        <f>Д.П.!M34</f>
        <v>0</v>
      </c>
      <c r="H39" s="52"/>
      <c r="I39" s="52"/>
      <c r="J39" s="16"/>
      <c r="K39" s="16"/>
      <c r="L39" s="16"/>
      <c r="M39" s="132">
        <f t="shared" si="0"/>
        <v>0.4</v>
      </c>
      <c r="N39" s="58">
        <v>260</v>
      </c>
      <c r="O39" s="16"/>
      <c r="P39" s="133">
        <f t="shared" si="1"/>
        <v>104</v>
      </c>
      <c r="AB39" s="28"/>
      <c r="AC39" s="28"/>
      <c r="AD39" s="28"/>
    </row>
    <row r="40" spans="1:30">
      <c r="A40" s="22">
        <v>28</v>
      </c>
      <c r="B40" s="252" t="s">
        <v>123</v>
      </c>
      <c r="C40" s="252"/>
      <c r="D40" s="252"/>
      <c r="E40" s="252"/>
      <c r="F40" s="16">
        <v>4.4000000000000004</v>
      </c>
      <c r="G40" s="129">
        <f>Д.П.!M35</f>
        <v>0</v>
      </c>
      <c r="H40" s="52"/>
      <c r="I40" s="52"/>
      <c r="J40" s="16"/>
      <c r="K40" s="16"/>
      <c r="L40" s="16"/>
      <c r="M40" s="132">
        <f t="shared" si="0"/>
        <v>4.4000000000000004</v>
      </c>
      <c r="N40" s="58">
        <v>156</v>
      </c>
      <c r="O40" s="16"/>
      <c r="P40" s="133">
        <f t="shared" si="1"/>
        <v>686.40000000000009</v>
      </c>
      <c r="AB40" s="28"/>
      <c r="AC40" s="28"/>
      <c r="AD40" s="28"/>
    </row>
    <row r="41" spans="1:30">
      <c r="A41" s="22">
        <v>29</v>
      </c>
      <c r="B41" s="252" t="s">
        <v>102</v>
      </c>
      <c r="C41" s="252"/>
      <c r="D41" s="252"/>
      <c r="E41" s="252"/>
      <c r="F41" s="16">
        <v>7.43</v>
      </c>
      <c r="G41" s="129">
        <f>Д.П.!M36</f>
        <v>0</v>
      </c>
      <c r="H41" s="52"/>
      <c r="I41" s="52"/>
      <c r="J41" s="16"/>
      <c r="K41" s="16"/>
      <c r="L41" s="16"/>
      <c r="M41" s="132">
        <f t="shared" si="0"/>
        <v>7.43</v>
      </c>
      <c r="N41" s="58">
        <v>185.88</v>
      </c>
      <c r="O41" s="16"/>
      <c r="P41" s="133">
        <f t="shared" si="1"/>
        <v>1381.0883999999999</v>
      </c>
      <c r="AB41" s="28"/>
      <c r="AC41" s="28"/>
      <c r="AD41" s="28"/>
    </row>
    <row r="42" spans="1:30">
      <c r="A42" s="22">
        <v>29</v>
      </c>
      <c r="B42" s="252" t="str">
        <f>Д.П.!I37</f>
        <v>выпечка</v>
      </c>
      <c r="C42" s="252"/>
      <c r="D42" s="252"/>
      <c r="E42" s="252"/>
      <c r="F42" s="16"/>
      <c r="G42" s="129">
        <f>Д.П.!M37</f>
        <v>40</v>
      </c>
      <c r="H42" s="52"/>
      <c r="I42" s="52">
        <v>10</v>
      </c>
      <c r="J42" s="16"/>
      <c r="K42" s="16"/>
      <c r="L42" s="16"/>
      <c r="M42" s="132">
        <f t="shared" si="0"/>
        <v>50</v>
      </c>
      <c r="N42" s="58">
        <f>Д.П.!N37</f>
        <v>12</v>
      </c>
      <c r="O42" s="146"/>
      <c r="P42" s="181">
        <f t="shared" si="1"/>
        <v>600</v>
      </c>
      <c r="AB42" s="28"/>
      <c r="AC42" s="28"/>
      <c r="AD42" s="28"/>
    </row>
    <row r="43" spans="1:30">
      <c r="A43" s="22">
        <v>30</v>
      </c>
      <c r="B43" s="252" t="str">
        <f>Д.П.!I38</f>
        <v>выпечка</v>
      </c>
      <c r="C43" s="252"/>
      <c r="D43" s="252"/>
      <c r="E43" s="252"/>
      <c r="F43" s="16"/>
      <c r="G43" s="129">
        <f>Д.П.!M38</f>
        <v>50</v>
      </c>
      <c r="H43" s="52"/>
      <c r="I43" s="52"/>
      <c r="J43" s="16"/>
      <c r="K43" s="16"/>
      <c r="L43" s="16"/>
      <c r="M43" s="132">
        <f t="shared" si="0"/>
        <v>50</v>
      </c>
      <c r="N43" s="58">
        <f>Д.П.!N38</f>
        <v>55</v>
      </c>
      <c r="O43" s="16"/>
      <c r="P43" s="133">
        <f t="shared" si="1"/>
        <v>2750</v>
      </c>
      <c r="R43" s="20">
        <f>СВО!O27</f>
        <v>681.404</v>
      </c>
      <c r="AB43" s="28"/>
      <c r="AC43" s="28"/>
      <c r="AD43" s="28"/>
    </row>
    <row r="44" spans="1:30">
      <c r="A44" s="22">
        <v>31</v>
      </c>
      <c r="B44" s="252" t="s">
        <v>118</v>
      </c>
      <c r="C44" s="252"/>
      <c r="D44" s="252"/>
      <c r="E44" s="252"/>
      <c r="F44" s="16">
        <v>220</v>
      </c>
      <c r="G44" s="129">
        <f>Д.П.!M39</f>
        <v>0</v>
      </c>
      <c r="H44" s="52">
        <v>30</v>
      </c>
      <c r="I44" s="52"/>
      <c r="J44" s="16"/>
      <c r="K44" s="16"/>
      <c r="L44" s="16"/>
      <c r="M44" s="132">
        <f t="shared" si="0"/>
        <v>250</v>
      </c>
      <c r="N44" s="58">
        <v>38.96</v>
      </c>
      <c r="O44" s="16"/>
      <c r="P44" s="133">
        <f t="shared" si="1"/>
        <v>9740</v>
      </c>
      <c r="R44" s="20">
        <f>ГПД!O29</f>
        <v>1057.6912400000001</v>
      </c>
      <c r="AB44" s="28"/>
      <c r="AC44" s="28"/>
      <c r="AD44" s="28"/>
    </row>
    <row r="45" spans="1:30">
      <c r="A45" s="22">
        <v>32</v>
      </c>
      <c r="B45" s="252" t="s">
        <v>22</v>
      </c>
      <c r="C45" s="252"/>
      <c r="D45" s="252"/>
      <c r="E45" s="252"/>
      <c r="F45" s="16">
        <v>8.4</v>
      </c>
      <c r="G45" s="129">
        <f>Д.П.!M40</f>
        <v>0</v>
      </c>
      <c r="H45" s="52"/>
      <c r="I45" s="52"/>
      <c r="J45" s="16"/>
      <c r="K45" s="16"/>
      <c r="L45" s="16"/>
      <c r="M45" s="132">
        <f t="shared" si="0"/>
        <v>8.4</v>
      </c>
      <c r="N45" s="58">
        <v>62.86</v>
      </c>
      <c r="O45" s="146"/>
      <c r="P45" s="133">
        <f t="shared" si="1"/>
        <v>528.024</v>
      </c>
      <c r="R45" s="20">
        <f>ОВЗ!O27</f>
        <v>2265.8910000000001</v>
      </c>
      <c r="AB45" s="28"/>
      <c r="AC45" s="28"/>
      <c r="AD45" s="28"/>
    </row>
    <row r="46" spans="1:30">
      <c r="A46" s="22">
        <v>33</v>
      </c>
      <c r="B46" s="252" t="s">
        <v>22</v>
      </c>
      <c r="C46" s="252"/>
      <c r="D46" s="252"/>
      <c r="E46" s="252"/>
      <c r="F46" s="16">
        <v>3</v>
      </c>
      <c r="G46" s="129">
        <f>Д.П.!M41</f>
        <v>0</v>
      </c>
      <c r="H46" s="52"/>
      <c r="I46" s="52"/>
      <c r="J46" s="16"/>
      <c r="K46" s="16"/>
      <c r="L46" s="16"/>
      <c r="M46" s="132">
        <f t="shared" si="0"/>
        <v>3</v>
      </c>
      <c r="N46" s="58">
        <v>78.33</v>
      </c>
      <c r="O46" s="16"/>
      <c r="P46" s="133">
        <f t="shared" si="1"/>
        <v>234.99</v>
      </c>
      <c r="R46" s="20">
        <f>Б.П.!P27</f>
        <v>3714.5024000000003</v>
      </c>
      <c r="AB46" s="28"/>
      <c r="AC46" s="28"/>
      <c r="AD46" s="28"/>
    </row>
    <row r="47" spans="1:30">
      <c r="A47" s="22">
        <v>34</v>
      </c>
      <c r="B47" s="252" t="s">
        <v>88</v>
      </c>
      <c r="C47" s="252"/>
      <c r="D47" s="252"/>
      <c r="E47" s="252"/>
      <c r="F47" s="16">
        <v>35.18</v>
      </c>
      <c r="G47" s="129">
        <f>Д.П.!M42</f>
        <v>0</v>
      </c>
      <c r="H47" s="52"/>
      <c r="I47" s="52"/>
      <c r="J47" s="16"/>
      <c r="K47" s="16"/>
      <c r="L47" s="16"/>
      <c r="M47" s="132">
        <f t="shared" si="0"/>
        <v>35.18</v>
      </c>
      <c r="N47" s="58">
        <v>145</v>
      </c>
      <c r="O47" s="16"/>
      <c r="P47" s="133">
        <f t="shared" si="1"/>
        <v>5101.1000000000004</v>
      </c>
      <c r="R47" s="20">
        <f>Д.П.!O43</f>
        <v>11730.4305</v>
      </c>
      <c r="AB47" s="28"/>
      <c r="AC47" s="28"/>
      <c r="AD47" s="28"/>
    </row>
    <row r="48" spans="1:30" ht="16.5" customHeight="1">
      <c r="A48" s="22">
        <v>35</v>
      </c>
      <c r="B48" s="252" t="s">
        <v>116</v>
      </c>
      <c r="C48" s="252"/>
      <c r="D48" s="252"/>
      <c r="E48" s="252"/>
      <c r="F48" s="16">
        <v>4</v>
      </c>
      <c r="G48" s="129">
        <f>Д.П.!M43</f>
        <v>0</v>
      </c>
      <c r="H48" s="52"/>
      <c r="I48" s="52"/>
      <c r="J48" s="16"/>
      <c r="K48" s="16"/>
      <c r="L48" s="16"/>
      <c r="M48" s="132">
        <f t="shared" si="0"/>
        <v>4</v>
      </c>
      <c r="N48" s="58">
        <v>221.1</v>
      </c>
      <c r="O48" s="16"/>
      <c r="P48" s="133">
        <f t="shared" si="1"/>
        <v>884.4</v>
      </c>
      <c r="R48" s="212">
        <f>SUM(R43:R47)</f>
        <v>19449.919140000002</v>
      </c>
      <c r="S48" s="20">
        <f>P50-R48</f>
        <v>33216.464999999997</v>
      </c>
      <c r="AB48" s="28"/>
      <c r="AC48" s="28"/>
      <c r="AD48" s="28"/>
    </row>
    <row r="49" spans="1:29">
      <c r="A49" s="22">
        <v>36</v>
      </c>
      <c r="B49" s="252" t="s">
        <v>90</v>
      </c>
      <c r="C49" s="252"/>
      <c r="D49" s="252"/>
      <c r="E49" s="252"/>
      <c r="F49" s="16"/>
      <c r="G49" s="25"/>
      <c r="H49" s="52"/>
      <c r="I49" s="52">
        <v>0.1</v>
      </c>
      <c r="J49" s="16"/>
      <c r="K49" s="16"/>
      <c r="L49" s="16"/>
      <c r="M49" s="132">
        <f t="shared" si="0"/>
        <v>0.1</v>
      </c>
      <c r="N49" s="58">
        <v>1359</v>
      </c>
      <c r="O49" s="16"/>
      <c r="P49" s="133">
        <f t="shared" si="1"/>
        <v>135.9</v>
      </c>
      <c r="AB49" s="28"/>
      <c r="AC49" s="28"/>
    </row>
    <row r="50" spans="1:29" ht="15.75" thickBot="1">
      <c r="A50" s="22"/>
      <c r="B50" s="226"/>
      <c r="C50" s="226"/>
      <c r="D50" s="226"/>
      <c r="E50" s="226"/>
      <c r="F50" s="16"/>
      <c r="G50" s="16"/>
      <c r="H50" s="16"/>
      <c r="I50" s="16"/>
      <c r="J50" s="16"/>
      <c r="K50" s="1"/>
      <c r="L50" s="1"/>
      <c r="M50" s="145"/>
      <c r="N50" s="134"/>
      <c r="O50" s="131"/>
      <c r="P50" s="135">
        <f>SUM(P13:P49)</f>
        <v>52666.384140000002</v>
      </c>
      <c r="AB50" s="28"/>
      <c r="AC50" s="28"/>
    </row>
    <row r="73" spans="19:20">
      <c r="S73" s="20">
        <f>выпечка!M19</f>
        <v>2568.4</v>
      </c>
    </row>
    <row r="74" spans="19:20">
      <c r="S74" s="20" t="e">
        <f>#REF!</f>
        <v>#REF!</v>
      </c>
    </row>
    <row r="75" spans="19:20">
      <c r="S75" s="20">
        <f>СВО!O26</f>
        <v>0</v>
      </c>
    </row>
    <row r="76" spans="19:20">
      <c r="S76" s="20">
        <f>Д.П.!O43</f>
        <v>11730.4305</v>
      </c>
    </row>
    <row r="77" spans="19:20">
      <c r="S77" s="20">
        <f>Б.П.!P27</f>
        <v>3714.5024000000003</v>
      </c>
    </row>
    <row r="78" spans="19:20">
      <c r="S78" t="e">
        <f>SUM(S73:S77)</f>
        <v>#REF!</v>
      </c>
      <c r="T78" s="20" t="e">
        <f>P50-S78</f>
        <v>#REF!</v>
      </c>
    </row>
  </sheetData>
  <mergeCells count="47">
    <mergeCell ref="E8:K8"/>
    <mergeCell ref="B10:E10"/>
    <mergeCell ref="B12:E12"/>
    <mergeCell ref="B11:E11"/>
    <mergeCell ref="B28:E28"/>
    <mergeCell ref="B15:E15"/>
    <mergeCell ref="B19:E19"/>
    <mergeCell ref="B20:E20"/>
    <mergeCell ref="B14:E14"/>
    <mergeCell ref="I1:P2"/>
    <mergeCell ref="I3:P4"/>
    <mergeCell ref="I5:P5"/>
    <mergeCell ref="C7:M7"/>
    <mergeCell ref="B39:E39"/>
    <mergeCell ref="B13:E13"/>
    <mergeCell ref="B23:E23"/>
    <mergeCell ref="B27:E27"/>
    <mergeCell ref="B25:E25"/>
    <mergeCell ref="B38:E38"/>
    <mergeCell ref="B36:E36"/>
    <mergeCell ref="B34:E34"/>
    <mergeCell ref="A1:H5"/>
    <mergeCell ref="B16:E16"/>
    <mergeCell ref="B17:E17"/>
    <mergeCell ref="B18:E18"/>
    <mergeCell ref="B50:E50"/>
    <mergeCell ref="B41:E41"/>
    <mergeCell ref="B33:E33"/>
    <mergeCell ref="B37:E37"/>
    <mergeCell ref="B40:E40"/>
    <mergeCell ref="B35:E35"/>
    <mergeCell ref="B46:E46"/>
    <mergeCell ref="B45:E45"/>
    <mergeCell ref="B43:E43"/>
    <mergeCell ref="B42:E42"/>
    <mergeCell ref="B44:E44"/>
    <mergeCell ref="B49:E49"/>
    <mergeCell ref="B48:E48"/>
    <mergeCell ref="B47:E47"/>
    <mergeCell ref="B32:E32"/>
    <mergeCell ref="B31:E31"/>
    <mergeCell ref="B24:E24"/>
    <mergeCell ref="B21:E21"/>
    <mergeCell ref="B26:E26"/>
    <mergeCell ref="B30:E30"/>
    <mergeCell ref="B29:E29"/>
    <mergeCell ref="B22:E22"/>
  </mergeCells>
  <pageMargins left="0.70866141732283472" right="0.70866141732283472" top="0.74803149606299213" bottom="0.74803149606299213" header="0.31496062992125984" footer="0.31496062992125984"/>
  <pageSetup paperSize="9" orientation="landscape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41"/>
  <sheetViews>
    <sheetView tabSelected="1" zoomScaleSheetLayoutView="100" workbookViewId="0">
      <selection sqref="A1:O39"/>
    </sheetView>
  </sheetViews>
  <sheetFormatPr defaultRowHeight="15"/>
  <cols>
    <col min="7" max="7" width="9.140625" customWidth="1"/>
    <col min="8" max="8" width="9.140625" hidden="1" customWidth="1"/>
    <col min="15" max="15" width="9" customWidth="1"/>
  </cols>
  <sheetData>
    <row r="1" spans="1:15">
      <c r="A1" s="329" t="s">
        <v>6</v>
      </c>
      <c r="B1" s="330"/>
      <c r="C1" s="330"/>
      <c r="D1" s="330"/>
      <c r="E1" s="330"/>
      <c r="F1" s="330"/>
      <c r="G1" s="330"/>
      <c r="H1" s="330"/>
      <c r="I1" s="237" t="str">
        <f>Б.П.!I1</f>
        <v>Утверждаю: 05 декабря 2025г</v>
      </c>
      <c r="J1" s="237"/>
      <c r="K1" s="237"/>
      <c r="L1" s="237"/>
      <c r="M1" s="237"/>
      <c r="N1" s="237"/>
      <c r="O1" s="237"/>
    </row>
    <row r="2" spans="1:15" ht="15.75" thickBot="1">
      <c r="A2" s="331"/>
      <c r="B2" s="332"/>
      <c r="C2" s="332"/>
      <c r="D2" s="332"/>
      <c r="E2" s="332"/>
      <c r="F2" s="332"/>
      <c r="G2" s="332"/>
      <c r="H2" s="332"/>
      <c r="I2" s="317"/>
      <c r="J2" s="317"/>
      <c r="K2" s="317"/>
      <c r="L2" s="317"/>
      <c r="M2" s="317"/>
      <c r="N2" s="317"/>
      <c r="O2" s="317"/>
    </row>
    <row r="3" spans="1:15">
      <c r="A3" s="333" t="s">
        <v>7</v>
      </c>
      <c r="B3" s="334"/>
      <c r="C3" s="334"/>
      <c r="D3" s="334"/>
      <c r="E3" s="334"/>
      <c r="F3" s="334"/>
      <c r="G3" s="334"/>
      <c r="H3" s="334"/>
      <c r="I3" s="318" t="s">
        <v>63</v>
      </c>
      <c r="J3" s="319"/>
      <c r="K3" s="319"/>
      <c r="L3" s="319"/>
      <c r="M3" s="319"/>
      <c r="N3" s="319"/>
      <c r="O3" s="320"/>
    </row>
    <row r="4" spans="1:15">
      <c r="A4" s="335"/>
      <c r="B4" s="336"/>
      <c r="C4" s="336"/>
      <c r="D4" s="336"/>
      <c r="E4" s="336"/>
      <c r="F4" s="336"/>
      <c r="G4" s="336"/>
      <c r="H4" s="336"/>
      <c r="I4" s="321"/>
      <c r="J4" s="237"/>
      <c r="K4" s="237"/>
      <c r="L4" s="237"/>
      <c r="M4" s="237"/>
      <c r="N4" s="237"/>
      <c r="O4" s="322"/>
    </row>
    <row r="5" spans="1:15" ht="21">
      <c r="A5" s="337" t="s">
        <v>44</v>
      </c>
      <c r="B5" s="242"/>
      <c r="C5" s="242"/>
      <c r="D5" s="242"/>
      <c r="E5" s="242"/>
      <c r="F5" s="242"/>
      <c r="G5" s="242"/>
      <c r="H5" s="338"/>
      <c r="I5" s="323" t="s">
        <v>8</v>
      </c>
      <c r="J5" s="324"/>
      <c r="K5" s="324"/>
      <c r="L5" s="324"/>
      <c r="M5" s="324"/>
      <c r="N5" s="324"/>
      <c r="O5" s="325"/>
    </row>
    <row r="6" spans="1:15" ht="15" customHeight="1">
      <c r="A6" s="339" t="s">
        <v>37</v>
      </c>
      <c r="B6" s="340"/>
      <c r="C6" s="340"/>
      <c r="D6" s="340"/>
      <c r="E6" s="340"/>
      <c r="F6" s="340"/>
      <c r="G6" s="340"/>
      <c r="H6" s="341"/>
      <c r="I6" s="323"/>
      <c r="J6" s="324"/>
      <c r="K6" s="324"/>
      <c r="L6" s="324"/>
      <c r="M6" s="324"/>
      <c r="N6" s="324"/>
      <c r="O6" s="325"/>
    </row>
    <row r="7" spans="1:15" ht="15.75" customHeight="1" thickBot="1">
      <c r="A7" s="342" t="s">
        <v>57</v>
      </c>
      <c r="B7" s="343"/>
      <c r="C7" s="343"/>
      <c r="D7" s="343"/>
      <c r="E7" s="343"/>
      <c r="F7" s="343"/>
      <c r="G7" s="343"/>
      <c r="H7" s="343"/>
      <c r="I7" s="326"/>
      <c r="J7" s="327"/>
      <c r="K7" s="327"/>
      <c r="L7" s="327"/>
      <c r="M7" s="327"/>
      <c r="N7" s="327"/>
      <c r="O7" s="328"/>
    </row>
    <row r="8" spans="1:15" ht="15.75" thickBot="1">
      <c r="A8" s="298" t="s">
        <v>9</v>
      </c>
      <c r="B8" s="299"/>
      <c r="C8" s="299"/>
      <c r="D8" s="4" t="s">
        <v>13</v>
      </c>
      <c r="E8" s="5" t="s">
        <v>10</v>
      </c>
      <c r="F8" s="5" t="s">
        <v>11</v>
      </c>
      <c r="G8" s="6" t="s">
        <v>12</v>
      </c>
      <c r="H8" s="85"/>
      <c r="I8" s="300" t="s">
        <v>9</v>
      </c>
      <c r="J8" s="301"/>
      <c r="K8" s="301"/>
      <c r="L8" s="302"/>
      <c r="M8" s="19" t="s">
        <v>10</v>
      </c>
      <c r="N8" s="19" t="s">
        <v>11</v>
      </c>
      <c r="O8" s="69" t="s">
        <v>12</v>
      </c>
    </row>
    <row r="9" spans="1:15">
      <c r="A9" s="307"/>
      <c r="B9" s="308"/>
      <c r="C9" s="308"/>
      <c r="D9" s="87"/>
      <c r="E9" s="88"/>
      <c r="F9" s="88"/>
      <c r="G9" s="89"/>
      <c r="H9" s="101"/>
      <c r="I9" s="311">
        <f>A9</f>
        <v>0</v>
      </c>
      <c r="J9" s="312"/>
      <c r="K9" s="312"/>
      <c r="L9" s="313"/>
      <c r="M9" s="80">
        <f>E9</f>
        <v>0</v>
      </c>
      <c r="N9" s="80">
        <f>F9</f>
        <v>0</v>
      </c>
      <c r="O9" s="104">
        <f t="shared" ref="O9:O10" si="0">M9*N9</f>
        <v>0</v>
      </c>
    </row>
    <row r="10" spans="1:15">
      <c r="A10" s="309" t="s">
        <v>119</v>
      </c>
      <c r="B10" s="234"/>
      <c r="C10" s="234"/>
      <c r="D10" s="3">
        <v>0.125</v>
      </c>
      <c r="E10" s="7">
        <v>30</v>
      </c>
      <c r="F10" s="7">
        <f>Б.П.!F41</f>
        <v>0</v>
      </c>
      <c r="G10" s="90">
        <f>E10*F10</f>
        <v>0</v>
      </c>
      <c r="H10" s="101"/>
      <c r="I10" s="314" t="str">
        <f>A10</f>
        <v>Йогурт</v>
      </c>
      <c r="J10" s="315"/>
      <c r="K10" s="315"/>
      <c r="L10" s="316"/>
      <c r="M10" s="21">
        <f>E10</f>
        <v>30</v>
      </c>
      <c r="N10" s="21">
        <f>F10</f>
        <v>0</v>
      </c>
      <c r="O10" s="86">
        <f t="shared" si="0"/>
        <v>0</v>
      </c>
    </row>
    <row r="11" spans="1:15">
      <c r="A11" s="310"/>
      <c r="B11" s="234"/>
      <c r="C11" s="234"/>
      <c r="D11" s="3"/>
      <c r="E11" s="7"/>
      <c r="F11" s="7"/>
      <c r="G11" s="90"/>
      <c r="H11" s="101"/>
      <c r="I11" s="287" t="str">
        <f>A14</f>
        <v>макароны</v>
      </c>
      <c r="J11" s="228"/>
      <c r="K11" s="228"/>
      <c r="L11" s="228"/>
      <c r="M11" s="1">
        <f>E14</f>
        <v>1.7</v>
      </c>
      <c r="N11" s="16">
        <f>F14</f>
        <v>50.98</v>
      </c>
      <c r="O11" s="86">
        <f>M11*N11</f>
        <v>86.665999999999997</v>
      </c>
    </row>
    <row r="12" spans="1:15">
      <c r="A12" s="305" t="s">
        <v>56</v>
      </c>
      <c r="B12" s="257"/>
      <c r="C12" s="306"/>
      <c r="D12" s="45"/>
      <c r="E12" s="43"/>
      <c r="F12" s="43"/>
      <c r="G12" s="91"/>
      <c r="H12" s="102" t="s">
        <v>33</v>
      </c>
      <c r="I12" s="287" t="s">
        <v>75</v>
      </c>
      <c r="J12" s="228"/>
      <c r="K12" s="228"/>
      <c r="L12" s="228"/>
      <c r="M12" s="1">
        <f>E22</f>
        <v>1.5</v>
      </c>
      <c r="N12" s="1">
        <f>F22</f>
        <v>59</v>
      </c>
      <c r="O12" s="86">
        <f>M12*N12</f>
        <v>88.5</v>
      </c>
    </row>
    <row r="13" spans="1:15">
      <c r="A13" s="303" t="s">
        <v>68</v>
      </c>
      <c r="B13" s="304"/>
      <c r="C13" s="304"/>
      <c r="D13" s="1">
        <v>250</v>
      </c>
      <c r="E13" s="1"/>
      <c r="F13" s="81" t="s">
        <v>69</v>
      </c>
      <c r="G13" s="92"/>
      <c r="H13" s="29"/>
      <c r="I13" s="287" t="str">
        <f t="shared" ref="I13:I14" si="1">A15</f>
        <v>картофель</v>
      </c>
      <c r="J13" s="228"/>
      <c r="K13" s="228"/>
      <c r="L13" s="228"/>
      <c r="M13" s="1">
        <f>E15+E25</f>
        <v>4.3499999999999996</v>
      </c>
      <c r="N13" s="1">
        <f t="shared" ref="N13:N14" si="2">F15</f>
        <v>30</v>
      </c>
      <c r="O13" s="86">
        <f t="shared" ref="O13:O25" si="3">M13*N13</f>
        <v>130.5</v>
      </c>
    </row>
    <row r="14" spans="1:15">
      <c r="A14" s="287" t="s">
        <v>75</v>
      </c>
      <c r="B14" s="228"/>
      <c r="C14" s="228"/>
      <c r="D14" s="2">
        <v>25</v>
      </c>
      <c r="E14" s="2">
        <v>1.7</v>
      </c>
      <c r="F14" s="25">
        <v>50.98</v>
      </c>
      <c r="G14" s="93">
        <f>E14*F14</f>
        <v>86.665999999999997</v>
      </c>
      <c r="H14" s="103"/>
      <c r="I14" s="287" t="str">
        <f t="shared" si="1"/>
        <v>лук репчатый</v>
      </c>
      <c r="J14" s="228"/>
      <c r="K14" s="228"/>
      <c r="L14" s="228"/>
      <c r="M14" s="1">
        <f>E16+E28+E33</f>
        <v>0.94000000000000006</v>
      </c>
      <c r="N14" s="1">
        <f t="shared" si="2"/>
        <v>55</v>
      </c>
      <c r="O14" s="86">
        <f t="shared" si="3"/>
        <v>51.7</v>
      </c>
    </row>
    <row r="15" spans="1:15">
      <c r="A15" s="287" t="s">
        <v>1</v>
      </c>
      <c r="B15" s="228"/>
      <c r="C15" s="228"/>
      <c r="D15" s="3">
        <v>100</v>
      </c>
      <c r="E15" s="3">
        <v>3</v>
      </c>
      <c r="F15" s="32">
        <v>30</v>
      </c>
      <c r="G15" s="93">
        <f>E15*F15</f>
        <v>90</v>
      </c>
      <c r="H15" s="29"/>
      <c r="I15" s="287" t="str">
        <f>A18</f>
        <v>масло растительное</v>
      </c>
      <c r="J15" s="228"/>
      <c r="K15" s="228"/>
      <c r="L15" s="228"/>
      <c r="M15" s="1">
        <f>E18+E30+E34</f>
        <v>0.59499999999999997</v>
      </c>
      <c r="N15" s="1">
        <f>F18</f>
        <v>0</v>
      </c>
      <c r="O15" s="86">
        <f t="shared" si="3"/>
        <v>0</v>
      </c>
    </row>
    <row r="16" spans="1:15">
      <c r="A16" s="287" t="s">
        <v>16</v>
      </c>
      <c r="B16" s="228"/>
      <c r="C16" s="228"/>
      <c r="D16" s="3">
        <v>12.5</v>
      </c>
      <c r="E16" s="3">
        <v>0.42</v>
      </c>
      <c r="F16" s="32">
        <v>55</v>
      </c>
      <c r="G16" s="94">
        <f t="shared" ref="G16:G20" si="4">E16*F16</f>
        <v>23.099999999999998</v>
      </c>
      <c r="H16" s="29"/>
      <c r="I16" s="287" t="str">
        <f>A19</f>
        <v>зелень</v>
      </c>
      <c r="J16" s="228"/>
      <c r="K16" s="228"/>
      <c r="L16" s="228"/>
      <c r="M16" s="1">
        <f>E19</f>
        <v>0</v>
      </c>
      <c r="N16" s="1">
        <f>F19</f>
        <v>290</v>
      </c>
      <c r="O16" s="86">
        <f t="shared" si="3"/>
        <v>0</v>
      </c>
    </row>
    <row r="17" spans="1:17">
      <c r="A17" s="287" t="s">
        <v>17</v>
      </c>
      <c r="B17" s="228"/>
      <c r="C17" s="228"/>
      <c r="D17" s="3">
        <v>12.5</v>
      </c>
      <c r="E17" s="3">
        <v>0.42499999999999999</v>
      </c>
      <c r="F17" s="32">
        <v>65</v>
      </c>
      <c r="G17" s="94">
        <f t="shared" si="4"/>
        <v>27.625</v>
      </c>
      <c r="H17" s="29"/>
      <c r="I17" s="294" t="str">
        <f>A20</f>
        <v>мясо говядина</v>
      </c>
      <c r="J17" s="295"/>
      <c r="K17" s="295"/>
      <c r="L17" s="295"/>
      <c r="M17" s="1">
        <f>E20</f>
        <v>0.91800000000000004</v>
      </c>
      <c r="N17" s="1">
        <f>F20</f>
        <v>500</v>
      </c>
      <c r="O17" s="86">
        <f t="shared" si="3"/>
        <v>459</v>
      </c>
    </row>
    <row r="18" spans="1:17">
      <c r="A18" s="287" t="s">
        <v>2</v>
      </c>
      <c r="B18" s="228"/>
      <c r="C18" s="228"/>
      <c r="D18" s="3">
        <v>5</v>
      </c>
      <c r="E18" s="3">
        <v>0.17</v>
      </c>
      <c r="F18" s="32">
        <f>Б.П.!F17</f>
        <v>0</v>
      </c>
      <c r="G18" s="94">
        <f t="shared" si="4"/>
        <v>0</v>
      </c>
      <c r="H18" s="29"/>
      <c r="I18" s="287" t="str">
        <f>A23</f>
        <v>масло сливочное</v>
      </c>
      <c r="J18" s="228"/>
      <c r="K18" s="228"/>
      <c r="L18" s="228"/>
      <c r="M18" s="1">
        <f>E23</f>
        <v>0</v>
      </c>
      <c r="N18" s="1">
        <f>F23</f>
        <v>975.5</v>
      </c>
      <c r="O18" s="86">
        <f t="shared" si="3"/>
        <v>0</v>
      </c>
    </row>
    <row r="19" spans="1:17">
      <c r="A19" s="292" t="s">
        <v>18</v>
      </c>
      <c r="B19" s="293"/>
      <c r="C19" s="293"/>
      <c r="D19" s="3">
        <v>4.0000000000000001E-3</v>
      </c>
      <c r="E19" s="3">
        <v>0</v>
      </c>
      <c r="F19" s="32">
        <v>290</v>
      </c>
      <c r="G19" s="94">
        <f t="shared" si="4"/>
        <v>0</v>
      </c>
      <c r="H19" s="29"/>
      <c r="I19" s="287" t="str">
        <f>A17</f>
        <v>морковь</v>
      </c>
      <c r="J19" s="228"/>
      <c r="K19" s="228"/>
      <c r="L19" s="228"/>
      <c r="M19" s="1">
        <f>E17+E26</f>
        <v>1.125</v>
      </c>
      <c r="N19" s="1">
        <f>F17</f>
        <v>65</v>
      </c>
      <c r="O19" s="86">
        <f t="shared" si="3"/>
        <v>73.125</v>
      </c>
    </row>
    <row r="20" spans="1:17">
      <c r="A20" s="287" t="s">
        <v>92</v>
      </c>
      <c r="B20" s="293"/>
      <c r="C20" s="293"/>
      <c r="D20" s="3">
        <v>27</v>
      </c>
      <c r="E20" s="3">
        <v>0.91800000000000004</v>
      </c>
      <c r="F20" s="82">
        <v>500</v>
      </c>
      <c r="G20" s="95">
        <f t="shared" si="4"/>
        <v>459</v>
      </c>
      <c r="H20" s="29"/>
      <c r="I20" s="287" t="str">
        <f>A32</f>
        <v>кура</v>
      </c>
      <c r="J20" s="228"/>
      <c r="K20" s="228"/>
      <c r="L20" s="228"/>
      <c r="M20" s="1">
        <f>E32</f>
        <v>2</v>
      </c>
      <c r="N20" s="1">
        <f>F32</f>
        <v>474</v>
      </c>
      <c r="O20" s="86">
        <f t="shared" si="3"/>
        <v>948</v>
      </c>
    </row>
    <row r="21" spans="1:17">
      <c r="A21" s="282" t="s">
        <v>83</v>
      </c>
      <c r="B21" s="283"/>
      <c r="C21" s="283"/>
      <c r="D21" s="3">
        <v>150</v>
      </c>
      <c r="E21" s="3"/>
      <c r="F21" s="83" t="s">
        <v>79</v>
      </c>
      <c r="G21" s="96"/>
      <c r="H21" s="29"/>
      <c r="I21" s="284" t="str">
        <f>A37</f>
        <v>компотная смесь</v>
      </c>
      <c r="J21" s="229"/>
      <c r="K21" s="229"/>
      <c r="L21" s="236"/>
      <c r="M21" s="1">
        <f>E37</f>
        <v>0.68</v>
      </c>
      <c r="N21" s="1">
        <f>F37</f>
        <v>230</v>
      </c>
      <c r="O21" s="86">
        <f t="shared" si="3"/>
        <v>156.4</v>
      </c>
    </row>
    <row r="22" spans="1:17">
      <c r="A22" s="284" t="s">
        <v>75</v>
      </c>
      <c r="B22" s="230"/>
      <c r="C22" s="231"/>
      <c r="D22" s="3">
        <v>54</v>
      </c>
      <c r="E22" s="3">
        <v>1.5</v>
      </c>
      <c r="F22" s="32">
        <v>59</v>
      </c>
      <c r="G22" s="96">
        <f>E22*F22</f>
        <v>88.5</v>
      </c>
      <c r="H22" s="29"/>
      <c r="I22" s="284" t="str">
        <f>A38</f>
        <v>сахар</v>
      </c>
      <c r="J22" s="229"/>
      <c r="K22" s="229"/>
      <c r="L22" s="236"/>
      <c r="M22" s="1">
        <f>E38</f>
        <v>0.68</v>
      </c>
      <c r="N22" s="1">
        <f>F38</f>
        <v>75</v>
      </c>
      <c r="O22" s="86">
        <f t="shared" si="3"/>
        <v>51.000000000000007</v>
      </c>
    </row>
    <row r="23" spans="1:17">
      <c r="A23" s="284" t="s">
        <v>0</v>
      </c>
      <c r="B23" s="230"/>
      <c r="C23" s="231"/>
      <c r="D23" s="3">
        <v>6.75</v>
      </c>
      <c r="E23" s="3">
        <v>0</v>
      </c>
      <c r="F23" s="32">
        <v>975.5</v>
      </c>
      <c r="G23" s="96">
        <f>E23*F23</f>
        <v>0</v>
      </c>
      <c r="H23" s="29"/>
      <c r="I23" s="284" t="str">
        <f>A29</f>
        <v>зелёный горошек</v>
      </c>
      <c r="J23" s="229"/>
      <c r="K23" s="229"/>
      <c r="L23" s="236"/>
      <c r="M23" s="1">
        <f>E29</f>
        <v>0</v>
      </c>
      <c r="N23" s="1">
        <f>F29</f>
        <v>205</v>
      </c>
      <c r="O23" s="86">
        <f t="shared" si="3"/>
        <v>0</v>
      </c>
    </row>
    <row r="24" spans="1:17">
      <c r="A24" s="175" t="s">
        <v>109</v>
      </c>
      <c r="B24" s="173"/>
      <c r="C24" s="174"/>
      <c r="D24" s="3">
        <v>80</v>
      </c>
      <c r="E24" s="3"/>
      <c r="F24" s="83" t="s">
        <v>110</v>
      </c>
      <c r="G24" s="96"/>
      <c r="H24" s="29"/>
      <c r="I24" s="284" t="str">
        <f>A27</f>
        <v>солёный огурец</v>
      </c>
      <c r="J24" s="229"/>
      <c r="K24" s="229"/>
      <c r="L24" s="236"/>
      <c r="M24" s="1">
        <f>E27</f>
        <v>0.5</v>
      </c>
      <c r="N24" s="1">
        <f>F27</f>
        <v>400</v>
      </c>
      <c r="O24" s="86">
        <f t="shared" si="3"/>
        <v>200</v>
      </c>
    </row>
    <row r="25" spans="1:17">
      <c r="A25" s="284" t="s">
        <v>1</v>
      </c>
      <c r="B25" s="229"/>
      <c r="C25" s="236"/>
      <c r="D25" s="3">
        <v>40</v>
      </c>
      <c r="E25" s="3">
        <v>1.35</v>
      </c>
      <c r="F25" s="82">
        <v>30</v>
      </c>
      <c r="G25" s="96">
        <f>E25*F25</f>
        <v>40.5</v>
      </c>
      <c r="H25" s="29"/>
      <c r="I25" s="284" t="str">
        <f>A35</f>
        <v>яйцо отварное</v>
      </c>
      <c r="J25" s="229"/>
      <c r="K25" s="229"/>
      <c r="L25" s="236"/>
      <c r="M25" s="1">
        <f>E35</f>
        <v>3</v>
      </c>
      <c r="N25" s="1">
        <f>F35</f>
        <v>7</v>
      </c>
      <c r="O25" s="86">
        <f t="shared" si="3"/>
        <v>21</v>
      </c>
    </row>
    <row r="26" spans="1:17">
      <c r="A26" s="284" t="s">
        <v>17</v>
      </c>
      <c r="B26" s="229"/>
      <c r="C26" s="236"/>
      <c r="D26" s="3">
        <v>20</v>
      </c>
      <c r="E26" s="3">
        <v>0.7</v>
      </c>
      <c r="F26" s="82">
        <f>F17</f>
        <v>65</v>
      </c>
      <c r="G26" s="96">
        <f t="shared" ref="G26:G30" si="5">E26*F26</f>
        <v>45.5</v>
      </c>
      <c r="H26" s="29"/>
      <c r="I26" s="284"/>
      <c r="J26" s="229"/>
      <c r="K26" s="229"/>
      <c r="L26" s="236"/>
      <c r="M26" s="1"/>
      <c r="N26" s="1"/>
      <c r="O26" s="86"/>
      <c r="P26">
        <f>G39-O27</f>
        <v>0</v>
      </c>
      <c r="Q26" s="20"/>
    </row>
    <row r="27" spans="1:17">
      <c r="A27" s="284" t="s">
        <v>111</v>
      </c>
      <c r="B27" s="229"/>
      <c r="C27" s="236"/>
      <c r="D27" s="3">
        <v>20</v>
      </c>
      <c r="E27" s="3">
        <v>0.5</v>
      </c>
      <c r="F27" s="82">
        <v>400</v>
      </c>
      <c r="G27" s="96">
        <f t="shared" si="5"/>
        <v>200</v>
      </c>
      <c r="H27" s="29"/>
      <c r="I27" s="284"/>
      <c r="J27" s="229"/>
      <c r="K27" s="229"/>
      <c r="L27" s="236"/>
      <c r="M27" s="1"/>
      <c r="N27" s="1"/>
      <c r="O27" s="105">
        <f>SUM(O9:O26)</f>
        <v>2265.8910000000001</v>
      </c>
    </row>
    <row r="28" spans="1:17">
      <c r="A28" s="284" t="s">
        <v>16</v>
      </c>
      <c r="B28" s="229"/>
      <c r="C28" s="236"/>
      <c r="D28" s="3">
        <v>10</v>
      </c>
      <c r="E28" s="3">
        <v>0.35</v>
      </c>
      <c r="F28" s="82">
        <f>F16</f>
        <v>55</v>
      </c>
      <c r="G28" s="96">
        <f t="shared" si="5"/>
        <v>19.25</v>
      </c>
      <c r="H28" s="29"/>
      <c r="I28" s="284"/>
      <c r="J28" s="229"/>
      <c r="K28" s="229"/>
      <c r="L28" s="236"/>
      <c r="M28" s="1"/>
      <c r="N28" s="1"/>
      <c r="O28" s="23"/>
    </row>
    <row r="29" spans="1:17">
      <c r="A29" s="284" t="s">
        <v>112</v>
      </c>
      <c r="B29" s="229"/>
      <c r="C29" s="236"/>
      <c r="D29" s="3">
        <v>25</v>
      </c>
      <c r="E29" s="3">
        <v>0</v>
      </c>
      <c r="F29" s="82">
        <v>205</v>
      </c>
      <c r="G29" s="96">
        <f t="shared" si="5"/>
        <v>0</v>
      </c>
      <c r="H29" s="29"/>
      <c r="I29" s="287"/>
      <c r="J29" s="228"/>
      <c r="K29" s="228"/>
      <c r="L29" s="228"/>
      <c r="M29" s="15"/>
      <c r="N29" s="1"/>
      <c r="O29" s="23"/>
    </row>
    <row r="30" spans="1:17">
      <c r="A30" s="284" t="s">
        <v>2</v>
      </c>
      <c r="B30" s="229"/>
      <c r="C30" s="236"/>
      <c r="D30" s="3">
        <v>5</v>
      </c>
      <c r="E30" s="3">
        <v>0.17499999999999999</v>
      </c>
      <c r="F30" s="82">
        <f>F18</f>
        <v>0</v>
      </c>
      <c r="G30" s="96">
        <f t="shared" si="5"/>
        <v>0</v>
      </c>
      <c r="H30" s="29"/>
      <c r="I30" s="289" t="s">
        <v>24</v>
      </c>
      <c r="J30" s="290"/>
      <c r="K30" s="290"/>
      <c r="L30" s="291"/>
      <c r="M30" s="1"/>
      <c r="N30" s="1"/>
      <c r="O30" s="106"/>
    </row>
    <row r="31" spans="1:17">
      <c r="A31" s="296" t="s">
        <v>71</v>
      </c>
      <c r="B31" s="232"/>
      <c r="C31" s="233"/>
      <c r="D31" s="3"/>
      <c r="E31" s="3"/>
      <c r="F31" s="83" t="s">
        <v>72</v>
      </c>
      <c r="G31" s="96"/>
      <c r="H31" s="29"/>
      <c r="I31" s="287"/>
      <c r="J31" s="228"/>
      <c r="K31" s="228"/>
      <c r="L31" s="228"/>
      <c r="M31" s="15"/>
      <c r="N31" s="1"/>
      <c r="O31" s="23"/>
    </row>
    <row r="32" spans="1:17">
      <c r="A32" s="297" t="s">
        <v>65</v>
      </c>
      <c r="B32" s="250"/>
      <c r="C32" s="251"/>
      <c r="D32" s="3" t="s">
        <v>73</v>
      </c>
      <c r="E32" s="32">
        <v>2</v>
      </c>
      <c r="F32" s="82">
        <f>'[1]ноябрь 2025г'!$BJ$107</f>
        <v>474</v>
      </c>
      <c r="G32" s="96">
        <f t="shared" ref="G32:G35" si="6">E32*F32</f>
        <v>948</v>
      </c>
      <c r="H32" s="29"/>
      <c r="I32" s="288"/>
      <c r="J32" s="243"/>
      <c r="K32" s="243"/>
      <c r="L32" s="243"/>
      <c r="M32" s="1"/>
      <c r="N32" s="1"/>
      <c r="O32" s="106"/>
    </row>
    <row r="33" spans="1:16" ht="15.75" thickBot="1">
      <c r="A33" s="297" t="s">
        <v>16</v>
      </c>
      <c r="B33" s="250"/>
      <c r="C33" s="251"/>
      <c r="D33" s="3">
        <v>5</v>
      </c>
      <c r="E33" s="3">
        <v>0.17</v>
      </c>
      <c r="F33" s="82">
        <f>F16</f>
        <v>55</v>
      </c>
      <c r="G33" s="96">
        <f t="shared" si="6"/>
        <v>9.3500000000000014</v>
      </c>
      <c r="H33" s="2"/>
      <c r="I33" s="280"/>
      <c r="J33" s="281"/>
      <c r="K33" s="281"/>
      <c r="L33" s="281"/>
      <c r="M33" s="17"/>
      <c r="N33" s="17"/>
      <c r="O33" s="107"/>
    </row>
    <row r="34" spans="1:16">
      <c r="A34" s="297" t="s">
        <v>2</v>
      </c>
      <c r="B34" s="250"/>
      <c r="C34" s="251"/>
      <c r="D34" s="3">
        <v>8</v>
      </c>
      <c r="E34" s="3">
        <v>0.25</v>
      </c>
      <c r="F34" s="27">
        <f>F18</f>
        <v>0</v>
      </c>
      <c r="G34" s="96">
        <f t="shared" si="6"/>
        <v>0</v>
      </c>
      <c r="H34" s="14"/>
      <c r="I34" s="288"/>
      <c r="J34" s="243"/>
      <c r="K34" s="243"/>
      <c r="L34" s="243"/>
      <c r="M34" s="1"/>
      <c r="N34" s="1"/>
      <c r="O34" s="106"/>
    </row>
    <row r="35" spans="1:16" ht="15.75" thickBot="1">
      <c r="A35" s="97" t="s">
        <v>82</v>
      </c>
      <c r="B35" s="57"/>
      <c r="C35" s="57"/>
      <c r="D35" s="3">
        <v>4.0000000000000001E-3</v>
      </c>
      <c r="E35" s="3">
        <v>3</v>
      </c>
      <c r="F35" s="27">
        <v>7</v>
      </c>
      <c r="G35" s="96">
        <f t="shared" si="6"/>
        <v>21</v>
      </c>
      <c r="H35" s="11"/>
      <c r="I35" s="280"/>
      <c r="J35" s="281"/>
      <c r="K35" s="281"/>
      <c r="L35" s="281"/>
      <c r="M35" s="17"/>
      <c r="N35" s="17"/>
      <c r="O35" s="107"/>
      <c r="P35" s="20"/>
    </row>
    <row r="36" spans="1:16">
      <c r="A36" s="282" t="s">
        <v>120</v>
      </c>
      <c r="B36" s="283"/>
      <c r="C36" s="283"/>
      <c r="D36" s="3">
        <v>200</v>
      </c>
      <c r="E36" s="3"/>
      <c r="F36" s="26" t="s">
        <v>67</v>
      </c>
      <c r="G36" s="96"/>
      <c r="H36" s="1"/>
      <c r="I36" s="288"/>
      <c r="J36" s="243"/>
      <c r="K36" s="243"/>
      <c r="L36" s="243"/>
      <c r="M36" s="1"/>
      <c r="N36" s="1"/>
      <c r="O36" s="106"/>
    </row>
    <row r="37" spans="1:16" ht="15.75" thickBot="1">
      <c r="A37" s="284" t="s">
        <v>121</v>
      </c>
      <c r="B37" s="229"/>
      <c r="C37" s="236"/>
      <c r="D37" s="3">
        <v>20</v>
      </c>
      <c r="E37" s="1">
        <v>0.68</v>
      </c>
      <c r="F37" s="1">
        <v>230</v>
      </c>
      <c r="G37" s="98">
        <f>E37*F37</f>
        <v>156.4</v>
      </c>
      <c r="I37" s="280"/>
      <c r="J37" s="281"/>
      <c r="K37" s="281"/>
      <c r="L37" s="281"/>
      <c r="M37" s="17"/>
      <c r="N37" s="17"/>
      <c r="O37" s="107"/>
    </row>
    <row r="38" spans="1:16">
      <c r="A38" s="287" t="s">
        <v>4</v>
      </c>
      <c r="B38" s="228"/>
      <c r="C38" s="228"/>
      <c r="D38" s="3">
        <v>20</v>
      </c>
      <c r="E38" s="1">
        <v>0.68</v>
      </c>
      <c r="F38" s="1">
        <v>75</v>
      </c>
      <c r="G38" s="98">
        <f t="shared" ref="G38" si="7">E38*F38</f>
        <v>51.000000000000007</v>
      </c>
      <c r="I38" s="288"/>
      <c r="J38" s="243"/>
      <c r="K38" s="243"/>
      <c r="L38" s="243"/>
      <c r="M38" s="1"/>
      <c r="N38" s="1"/>
      <c r="O38" s="106"/>
    </row>
    <row r="39" spans="1:16" ht="15.75" thickBot="1">
      <c r="A39" s="285"/>
      <c r="B39" s="286"/>
      <c r="C39" s="286"/>
      <c r="D39" s="99"/>
      <c r="E39" s="17"/>
      <c r="F39" s="17"/>
      <c r="G39" s="100">
        <f>SUM(G9:G38)</f>
        <v>2265.8910000000001</v>
      </c>
      <c r="I39" s="280"/>
      <c r="J39" s="281"/>
      <c r="K39" s="281"/>
      <c r="L39" s="281"/>
      <c r="M39" s="17"/>
      <c r="N39" s="17"/>
      <c r="O39" s="107"/>
    </row>
    <row r="40" spans="1:16" ht="15.75" thickBot="1">
      <c r="A40" s="275"/>
      <c r="B40" s="275"/>
      <c r="C40" s="275"/>
      <c r="G40">
        <v>34</v>
      </c>
      <c r="I40" s="280"/>
      <c r="J40" s="281"/>
      <c r="K40" s="281"/>
      <c r="L40" s="281"/>
      <c r="M40" s="17"/>
      <c r="N40" s="17"/>
      <c r="O40" s="107"/>
    </row>
    <row r="41" spans="1:16">
      <c r="G41">
        <f>G39/G40</f>
        <v>66.643852941176476</v>
      </c>
    </row>
  </sheetData>
  <mergeCells count="72">
    <mergeCell ref="I12:L12"/>
    <mergeCell ref="A11:C11"/>
    <mergeCell ref="I9:L9"/>
    <mergeCell ref="I10:L10"/>
    <mergeCell ref="I1:O2"/>
    <mergeCell ref="I3:O4"/>
    <mergeCell ref="I5:O7"/>
    <mergeCell ref="A1:H2"/>
    <mergeCell ref="A3:H4"/>
    <mergeCell ref="A5:H5"/>
    <mergeCell ref="A6:H6"/>
    <mergeCell ref="A7:H7"/>
    <mergeCell ref="A32:C32"/>
    <mergeCell ref="A33:C33"/>
    <mergeCell ref="A34:C34"/>
    <mergeCell ref="I27:L27"/>
    <mergeCell ref="A8:C8"/>
    <mergeCell ref="I8:L8"/>
    <mergeCell ref="A15:C15"/>
    <mergeCell ref="I15:L15"/>
    <mergeCell ref="I14:L14"/>
    <mergeCell ref="A13:C13"/>
    <mergeCell ref="A12:C12"/>
    <mergeCell ref="A14:C14"/>
    <mergeCell ref="I11:L11"/>
    <mergeCell ref="I13:L13"/>
    <mergeCell ref="A9:C9"/>
    <mergeCell ref="A10:C10"/>
    <mergeCell ref="A30:C30"/>
    <mergeCell ref="A25:C25"/>
    <mergeCell ref="A26:C26"/>
    <mergeCell ref="A27:C27"/>
    <mergeCell ref="A31:C31"/>
    <mergeCell ref="I19:L19"/>
    <mergeCell ref="I17:L17"/>
    <mergeCell ref="I18:L18"/>
    <mergeCell ref="I16:L16"/>
    <mergeCell ref="A16:C16"/>
    <mergeCell ref="A18:C18"/>
    <mergeCell ref="A17:C17"/>
    <mergeCell ref="I37:L37"/>
    <mergeCell ref="I38:L38"/>
    <mergeCell ref="A19:C19"/>
    <mergeCell ref="I20:L20"/>
    <mergeCell ref="A22:C22"/>
    <mergeCell ref="A23:C23"/>
    <mergeCell ref="I21:L21"/>
    <mergeCell ref="I22:L22"/>
    <mergeCell ref="I23:L23"/>
    <mergeCell ref="A21:C21"/>
    <mergeCell ref="A20:C20"/>
    <mergeCell ref="I24:L24"/>
    <mergeCell ref="I25:L25"/>
    <mergeCell ref="I26:L26"/>
    <mergeCell ref="A28:C28"/>
    <mergeCell ref="A29:C29"/>
    <mergeCell ref="I39:L39"/>
    <mergeCell ref="I40:L40"/>
    <mergeCell ref="A36:C36"/>
    <mergeCell ref="I28:L28"/>
    <mergeCell ref="A40:C40"/>
    <mergeCell ref="A39:C39"/>
    <mergeCell ref="I29:L29"/>
    <mergeCell ref="A37:C37"/>
    <mergeCell ref="I32:L32"/>
    <mergeCell ref="A38:C38"/>
    <mergeCell ref="I30:L30"/>
    <mergeCell ref="I31:L31"/>
    <mergeCell ref="I33:L33"/>
    <mergeCell ref="I34:L34"/>
    <mergeCell ref="I35:L35"/>
    <mergeCell ref="I36:L36"/>
  </mergeCells>
  <pageMargins left="0.70866141732283472" right="0.70866141732283472" top="0.74803149606299213" bottom="0.74803149606299213" header="0.31496062992125984" footer="0.31496062992125984"/>
  <pageSetup paperSize="9" fitToHeight="0" orientation="landscape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46"/>
  <sheetViews>
    <sheetView topLeftCell="A3" workbookViewId="0">
      <selection activeCell="I34" sqref="I34:L34"/>
    </sheetView>
  </sheetViews>
  <sheetFormatPr defaultRowHeight="15"/>
  <cols>
    <col min="3" max="3" width="13.28515625" customWidth="1"/>
    <col min="7" max="7" width="10.140625" bestFit="1" customWidth="1"/>
    <col min="8" max="8" width="0.140625" customWidth="1"/>
    <col min="11" max="11" width="8.85546875" customWidth="1"/>
    <col min="12" max="12" width="9.140625" hidden="1" customWidth="1"/>
    <col min="13" max="13" width="10.5703125" customWidth="1"/>
    <col min="14" max="14" width="10.28515625" customWidth="1"/>
  </cols>
  <sheetData>
    <row r="1" spans="1:15">
      <c r="A1" s="367" t="s">
        <v>6</v>
      </c>
      <c r="B1" s="368"/>
      <c r="C1" s="368"/>
      <c r="D1" s="368"/>
      <c r="E1" s="368"/>
      <c r="F1" s="368"/>
      <c r="G1" s="368"/>
      <c r="H1" s="356" t="str">
        <f>ОВЗ!I1</f>
        <v>Утверждаю: 05 декабря 2025г</v>
      </c>
      <c r="I1" s="357"/>
      <c r="J1" s="357"/>
      <c r="K1" s="357"/>
      <c r="L1" s="357"/>
      <c r="M1" s="357"/>
      <c r="N1" s="358"/>
      <c r="O1" s="204"/>
    </row>
    <row r="2" spans="1:15" ht="15.75" thickBot="1">
      <c r="A2" s="369"/>
      <c r="B2" s="370"/>
      <c r="C2" s="370"/>
      <c r="D2" s="370"/>
      <c r="E2" s="370"/>
      <c r="F2" s="370"/>
      <c r="G2" s="370"/>
      <c r="H2" s="359"/>
      <c r="I2" s="360"/>
      <c r="J2" s="360"/>
      <c r="K2" s="360"/>
      <c r="L2" s="360"/>
      <c r="M2" s="360"/>
      <c r="N2" s="361"/>
      <c r="O2" s="30"/>
    </row>
    <row r="3" spans="1:15" ht="15" customHeight="1">
      <c r="A3" s="371" t="s">
        <v>7</v>
      </c>
      <c r="B3" s="372"/>
      <c r="C3" s="372"/>
      <c r="D3" s="372"/>
      <c r="E3" s="372"/>
      <c r="F3" s="372"/>
      <c r="G3" s="372"/>
      <c r="H3" s="191"/>
      <c r="I3" s="350" t="s">
        <v>63</v>
      </c>
      <c r="J3" s="351"/>
      <c r="K3" s="351"/>
      <c r="L3" s="351"/>
      <c r="M3" s="351"/>
      <c r="N3" s="352"/>
      <c r="O3" s="30"/>
    </row>
    <row r="4" spans="1:15" ht="15" customHeight="1">
      <c r="A4" s="373"/>
      <c r="B4" s="374"/>
      <c r="C4" s="374"/>
      <c r="D4" s="374"/>
      <c r="E4" s="374"/>
      <c r="F4" s="374"/>
      <c r="G4" s="374"/>
      <c r="H4" s="191"/>
      <c r="I4" s="353"/>
      <c r="J4" s="354"/>
      <c r="K4" s="354"/>
      <c r="L4" s="354"/>
      <c r="M4" s="354"/>
      <c r="N4" s="355"/>
      <c r="O4" s="30"/>
    </row>
    <row r="5" spans="1:15" ht="21">
      <c r="A5" s="375" t="s">
        <v>44</v>
      </c>
      <c r="B5" s="376"/>
      <c r="C5" s="376"/>
      <c r="D5" s="376"/>
      <c r="E5" s="376"/>
      <c r="F5" s="376"/>
      <c r="G5" s="376"/>
      <c r="H5" s="362" t="s">
        <v>8</v>
      </c>
      <c r="I5" s="363"/>
      <c r="J5" s="363"/>
      <c r="K5" s="363"/>
      <c r="L5" s="363"/>
      <c r="M5" s="363"/>
      <c r="N5" s="364"/>
      <c r="O5" s="30"/>
    </row>
    <row r="6" spans="1:15" ht="15" customHeight="1">
      <c r="A6" s="377" t="s">
        <v>43</v>
      </c>
      <c r="B6" s="378"/>
      <c r="C6" s="378"/>
      <c r="D6" s="378"/>
      <c r="E6" s="378"/>
      <c r="F6" s="378"/>
      <c r="G6" s="378"/>
      <c r="H6" s="362"/>
      <c r="I6" s="363"/>
      <c r="J6" s="363"/>
      <c r="K6" s="363"/>
      <c r="L6" s="363"/>
      <c r="M6" s="363"/>
      <c r="N6" s="364"/>
      <c r="O6" s="30"/>
    </row>
    <row r="7" spans="1:15" ht="15.75" customHeight="1" thickBot="1">
      <c r="A7" s="379" t="s">
        <v>38</v>
      </c>
      <c r="B7" s="380"/>
      <c r="C7" s="380"/>
      <c r="D7" s="380"/>
      <c r="E7" s="380"/>
      <c r="F7" s="380"/>
      <c r="G7" s="380"/>
      <c r="H7" s="365"/>
      <c r="I7" s="366"/>
      <c r="J7" s="366"/>
      <c r="K7" s="366"/>
      <c r="L7" s="366"/>
      <c r="M7" s="366"/>
      <c r="N7" s="364"/>
      <c r="O7" s="30"/>
    </row>
    <row r="8" spans="1:15" ht="15.75" thickBot="1">
      <c r="A8" s="347" t="s">
        <v>9</v>
      </c>
      <c r="B8" s="348"/>
      <c r="C8" s="348"/>
      <c r="D8" s="205" t="s">
        <v>13</v>
      </c>
      <c r="E8" s="206" t="s">
        <v>10</v>
      </c>
      <c r="F8" s="206" t="s">
        <v>11</v>
      </c>
      <c r="G8" s="206" t="s">
        <v>12</v>
      </c>
      <c r="H8" s="349" t="s">
        <v>9</v>
      </c>
      <c r="I8" s="349"/>
      <c r="J8" s="349"/>
      <c r="K8" s="349"/>
      <c r="L8" s="192" t="s">
        <v>10</v>
      </c>
      <c r="M8" s="207" t="s">
        <v>114</v>
      </c>
      <c r="N8" s="208" t="s">
        <v>11</v>
      </c>
      <c r="O8" s="209" t="s">
        <v>12</v>
      </c>
    </row>
    <row r="9" spans="1:15">
      <c r="A9" s="305" t="s">
        <v>56</v>
      </c>
      <c r="B9" s="257"/>
      <c r="C9" s="306"/>
      <c r="D9" s="201"/>
      <c r="E9" s="202"/>
      <c r="F9" s="202"/>
      <c r="G9" s="203"/>
      <c r="H9" s="101"/>
      <c r="I9" s="303"/>
      <c r="J9" s="304"/>
      <c r="K9" s="304"/>
      <c r="L9" s="346"/>
      <c r="M9" s="21"/>
      <c r="N9" s="21"/>
      <c r="O9" s="86"/>
    </row>
    <row r="10" spans="1:15">
      <c r="A10" s="303" t="s">
        <v>68</v>
      </c>
      <c r="B10" s="304"/>
      <c r="C10" s="304"/>
      <c r="D10" s="1">
        <v>250</v>
      </c>
      <c r="E10" s="1"/>
      <c r="F10" s="81" t="s">
        <v>69</v>
      </c>
      <c r="G10" s="92"/>
      <c r="H10" s="101"/>
      <c r="I10" s="314" t="str">
        <f>A41</f>
        <v>какао</v>
      </c>
      <c r="J10" s="315"/>
      <c r="K10" s="315"/>
      <c r="L10" s="316"/>
      <c r="M10" s="21">
        <f>E41</f>
        <v>0.1</v>
      </c>
      <c r="N10" s="21">
        <f>F41</f>
        <v>1359</v>
      </c>
      <c r="O10" s="86">
        <f>M10*N10</f>
        <v>135.9</v>
      </c>
    </row>
    <row r="11" spans="1:15">
      <c r="A11" s="287" t="s">
        <v>75</v>
      </c>
      <c r="B11" s="228"/>
      <c r="C11" s="228"/>
      <c r="D11" s="2">
        <v>25</v>
      </c>
      <c r="E11" s="2">
        <v>0.33800000000000002</v>
      </c>
      <c r="F11" s="2">
        <f>ОВЗ!F14</f>
        <v>50.98</v>
      </c>
      <c r="G11" s="93">
        <f>E11*F11</f>
        <v>17.23124</v>
      </c>
      <c r="H11" s="101"/>
      <c r="I11" s="287" t="str">
        <f>A11</f>
        <v>макароны</v>
      </c>
      <c r="J11" s="228"/>
      <c r="K11" s="228"/>
      <c r="L11" s="228"/>
      <c r="M11" s="1">
        <f>E11</f>
        <v>0.33800000000000002</v>
      </c>
      <c r="N11" s="16">
        <f>F11</f>
        <v>50.98</v>
      </c>
      <c r="O11" s="86">
        <f>M11*N11</f>
        <v>17.23124</v>
      </c>
    </row>
    <row r="12" spans="1:15">
      <c r="A12" s="287" t="s">
        <v>1</v>
      </c>
      <c r="B12" s="228"/>
      <c r="C12" s="228"/>
      <c r="D12" s="3">
        <v>100</v>
      </c>
      <c r="E12" s="3">
        <v>1.5</v>
      </c>
      <c r="F12" s="2">
        <f>ОВЗ!F15</f>
        <v>30</v>
      </c>
      <c r="G12" s="93">
        <f>E12*F12</f>
        <v>45</v>
      </c>
      <c r="H12" s="102" t="s">
        <v>33</v>
      </c>
      <c r="I12" s="284" t="s">
        <v>75</v>
      </c>
      <c r="J12" s="229"/>
      <c r="K12" s="229"/>
      <c r="L12" s="222"/>
      <c r="M12" s="1">
        <f>E19</f>
        <v>0.75</v>
      </c>
      <c r="N12" s="1">
        <f>F19</f>
        <v>59</v>
      </c>
      <c r="O12" s="86">
        <f>M12*N12</f>
        <v>44.25</v>
      </c>
    </row>
    <row r="13" spans="1:15">
      <c r="A13" s="287" t="s">
        <v>16</v>
      </c>
      <c r="B13" s="228"/>
      <c r="C13" s="228"/>
      <c r="D13" s="3">
        <v>12.5</v>
      </c>
      <c r="E13" s="3">
        <v>0.18</v>
      </c>
      <c r="F13" s="2">
        <f>ОВЗ!F16</f>
        <v>55</v>
      </c>
      <c r="G13" s="94">
        <f t="shared" ref="G13:G17" si="0">E13*F13</f>
        <v>9.9</v>
      </c>
      <c r="H13" s="29"/>
      <c r="I13" s="287" t="str">
        <f t="shared" ref="I13:I14" si="1">A12</f>
        <v>картофель</v>
      </c>
      <c r="J13" s="228"/>
      <c r="K13" s="228"/>
      <c r="L13" s="228"/>
      <c r="M13" s="1">
        <f>E12+E22</f>
        <v>2.1</v>
      </c>
      <c r="N13" s="1">
        <f t="shared" ref="N13:N14" si="2">F12</f>
        <v>30</v>
      </c>
      <c r="O13" s="86">
        <f t="shared" ref="O13:O28" si="3">M13*N13</f>
        <v>63</v>
      </c>
    </row>
    <row r="14" spans="1:15">
      <c r="A14" s="287" t="s">
        <v>17</v>
      </c>
      <c r="B14" s="228"/>
      <c r="C14" s="228"/>
      <c r="D14" s="3">
        <v>12.5</v>
      </c>
      <c r="E14" s="3">
        <v>0.18</v>
      </c>
      <c r="F14" s="2">
        <f>ОВЗ!F17</f>
        <v>65</v>
      </c>
      <c r="G14" s="94">
        <f t="shared" si="0"/>
        <v>11.7</v>
      </c>
      <c r="H14" s="103"/>
      <c r="I14" s="287" t="str">
        <f t="shared" si="1"/>
        <v>лук репчатый</v>
      </c>
      <c r="J14" s="228"/>
      <c r="K14" s="228"/>
      <c r="L14" s="228"/>
      <c r="M14" s="1">
        <f>E13+E25+E30</f>
        <v>0.42999999999999994</v>
      </c>
      <c r="N14" s="1">
        <f t="shared" si="2"/>
        <v>55</v>
      </c>
      <c r="O14" s="86">
        <f t="shared" si="3"/>
        <v>23.649999999999995</v>
      </c>
    </row>
    <row r="15" spans="1:15">
      <c r="A15" s="287" t="s">
        <v>2</v>
      </c>
      <c r="B15" s="228"/>
      <c r="C15" s="228"/>
      <c r="D15" s="3">
        <v>5</v>
      </c>
      <c r="E15" s="3">
        <v>7.4999999999999997E-2</v>
      </c>
      <c r="F15" s="2">
        <f>ОВЗ!F18</f>
        <v>0</v>
      </c>
      <c r="G15" s="94">
        <f t="shared" si="0"/>
        <v>0</v>
      </c>
      <c r="H15" s="29"/>
      <c r="I15" s="287" t="str">
        <f>A15</f>
        <v>масло растительное</v>
      </c>
      <c r="J15" s="228"/>
      <c r="K15" s="228"/>
      <c r="L15" s="228"/>
      <c r="M15" s="1">
        <f>E15+E27+E31</f>
        <v>0.25</v>
      </c>
      <c r="N15" s="1">
        <f>F15</f>
        <v>0</v>
      </c>
      <c r="O15" s="86">
        <f t="shared" si="3"/>
        <v>0</v>
      </c>
    </row>
    <row r="16" spans="1:15">
      <c r="A16" s="292" t="s">
        <v>18</v>
      </c>
      <c r="B16" s="293"/>
      <c r="C16" s="293"/>
      <c r="D16" s="3">
        <v>4.0000000000000001E-3</v>
      </c>
      <c r="E16" s="3">
        <v>0</v>
      </c>
      <c r="F16" s="2">
        <f>ОВЗ!F19</f>
        <v>290</v>
      </c>
      <c r="G16" s="94">
        <f t="shared" si="0"/>
        <v>0</v>
      </c>
      <c r="H16" s="29"/>
      <c r="I16" s="287" t="str">
        <f>A16</f>
        <v>зелень</v>
      </c>
      <c r="J16" s="228"/>
      <c r="K16" s="228"/>
      <c r="L16" s="228"/>
      <c r="M16" s="1">
        <f>E16</f>
        <v>0</v>
      </c>
      <c r="N16" s="1">
        <f>F16</f>
        <v>290</v>
      </c>
      <c r="O16" s="86">
        <f t="shared" si="3"/>
        <v>0</v>
      </c>
    </row>
    <row r="17" spans="1:16">
      <c r="A17" s="287" t="s">
        <v>92</v>
      </c>
      <c r="B17" s="293"/>
      <c r="C17" s="293"/>
      <c r="D17" s="3">
        <v>27</v>
      </c>
      <c r="E17" s="3">
        <v>0.13500000000000001</v>
      </c>
      <c r="F17" s="2">
        <f>ОВЗ!F20</f>
        <v>500</v>
      </c>
      <c r="G17" s="95">
        <f t="shared" si="0"/>
        <v>67.5</v>
      </c>
      <c r="H17" s="29"/>
      <c r="I17" s="294" t="str">
        <f>A17</f>
        <v>мясо говядина</v>
      </c>
      <c r="J17" s="295"/>
      <c r="K17" s="295"/>
      <c r="L17" s="295"/>
      <c r="M17" s="1">
        <f>E17</f>
        <v>0.13500000000000001</v>
      </c>
      <c r="N17" s="1">
        <f>F17</f>
        <v>500</v>
      </c>
      <c r="O17" s="86">
        <f t="shared" si="3"/>
        <v>67.5</v>
      </c>
    </row>
    <row r="18" spans="1:16">
      <c r="A18" s="282" t="s">
        <v>83</v>
      </c>
      <c r="B18" s="283"/>
      <c r="C18" s="283"/>
      <c r="D18" s="3">
        <v>150</v>
      </c>
      <c r="E18" s="3"/>
      <c r="F18" s="83" t="s">
        <v>79</v>
      </c>
      <c r="G18" s="96"/>
      <c r="H18" s="29"/>
      <c r="I18" s="287" t="str">
        <f>A20</f>
        <v>масло сливочное</v>
      </c>
      <c r="J18" s="228"/>
      <c r="K18" s="228"/>
      <c r="L18" s="228"/>
      <c r="M18" s="1">
        <f>E20</f>
        <v>0</v>
      </c>
      <c r="N18" s="1">
        <f>F20</f>
        <v>975.5</v>
      </c>
      <c r="O18" s="86">
        <f t="shared" si="3"/>
        <v>0</v>
      </c>
    </row>
    <row r="19" spans="1:16">
      <c r="A19" s="284" t="s">
        <v>75</v>
      </c>
      <c r="B19" s="230"/>
      <c r="C19" s="231"/>
      <c r="D19" s="3">
        <v>54</v>
      </c>
      <c r="E19" s="3">
        <v>0.75</v>
      </c>
      <c r="F19" s="32">
        <f>ОВЗ!F22</f>
        <v>59</v>
      </c>
      <c r="G19" s="96">
        <f>E19*F19</f>
        <v>44.25</v>
      </c>
      <c r="H19" s="29"/>
      <c r="I19" s="287" t="str">
        <f>A14</f>
        <v>морковь</v>
      </c>
      <c r="J19" s="228"/>
      <c r="K19" s="228"/>
      <c r="L19" s="228"/>
      <c r="M19" s="1">
        <f>E14+E23</f>
        <v>0.48</v>
      </c>
      <c r="N19" s="1">
        <f>F14</f>
        <v>65</v>
      </c>
      <c r="O19" s="86">
        <f t="shared" si="3"/>
        <v>31.2</v>
      </c>
    </row>
    <row r="20" spans="1:16">
      <c r="A20" s="284" t="s">
        <v>0</v>
      </c>
      <c r="B20" s="230"/>
      <c r="C20" s="231"/>
      <c r="D20" s="3">
        <v>6.75</v>
      </c>
      <c r="E20" s="3">
        <v>0</v>
      </c>
      <c r="F20" s="32">
        <v>975.5</v>
      </c>
      <c r="G20" s="96">
        <f>E20*F20</f>
        <v>0</v>
      </c>
      <c r="H20" s="29"/>
      <c r="I20" s="287" t="str">
        <f>A29</f>
        <v>кура</v>
      </c>
      <c r="J20" s="228"/>
      <c r="K20" s="228"/>
      <c r="L20" s="228"/>
      <c r="M20" s="1">
        <f>E29</f>
        <v>0.5</v>
      </c>
      <c r="N20" s="1">
        <f>F29</f>
        <v>474</v>
      </c>
      <c r="O20" s="86">
        <f t="shared" si="3"/>
        <v>237</v>
      </c>
    </row>
    <row r="21" spans="1:16">
      <c r="A21" s="187" t="s">
        <v>109</v>
      </c>
      <c r="B21" s="183"/>
      <c r="C21" s="184"/>
      <c r="D21" s="3">
        <v>80</v>
      </c>
      <c r="E21" s="3"/>
      <c r="F21" s="83" t="s">
        <v>110</v>
      </c>
      <c r="G21" s="96"/>
      <c r="H21" s="29"/>
      <c r="I21" s="284" t="str">
        <f>A34</f>
        <v>компотная смесь</v>
      </c>
      <c r="J21" s="229"/>
      <c r="K21" s="229"/>
      <c r="L21" s="236"/>
      <c r="M21" s="1">
        <f>E34</f>
        <v>0.3</v>
      </c>
      <c r="N21" s="1">
        <f>F34</f>
        <v>230</v>
      </c>
      <c r="O21" s="86">
        <f t="shared" si="3"/>
        <v>69</v>
      </c>
    </row>
    <row r="22" spans="1:16">
      <c r="A22" s="284" t="s">
        <v>1</v>
      </c>
      <c r="B22" s="229"/>
      <c r="C22" s="236"/>
      <c r="D22" s="3">
        <v>40</v>
      </c>
      <c r="E22" s="3">
        <v>0.6</v>
      </c>
      <c r="F22" s="82">
        <f>ОВЗ!F25</f>
        <v>30</v>
      </c>
      <c r="G22" s="96">
        <f>E22*F22</f>
        <v>18</v>
      </c>
      <c r="H22" s="29"/>
      <c r="I22" s="284" t="str">
        <f>A35</f>
        <v>сахар</v>
      </c>
      <c r="J22" s="229"/>
      <c r="K22" s="229"/>
      <c r="L22" s="236"/>
      <c r="M22" s="1">
        <f>E35</f>
        <v>0.3</v>
      </c>
      <c r="N22" s="1">
        <f>F35</f>
        <v>75</v>
      </c>
      <c r="O22" s="86">
        <f t="shared" si="3"/>
        <v>22.5</v>
      </c>
    </row>
    <row r="23" spans="1:16">
      <c r="A23" s="284" t="s">
        <v>17</v>
      </c>
      <c r="B23" s="229"/>
      <c r="C23" s="236"/>
      <c r="D23" s="3">
        <v>20</v>
      </c>
      <c r="E23" s="3">
        <v>0.3</v>
      </c>
      <c r="F23" s="82">
        <f>ОВЗ!F26</f>
        <v>65</v>
      </c>
      <c r="G23" s="96">
        <f t="shared" ref="G23:G27" si="4">E23*F23</f>
        <v>19.5</v>
      </c>
      <c r="H23" s="29"/>
      <c r="I23" s="284" t="str">
        <f>A26</f>
        <v>зелёный горошек</v>
      </c>
      <c r="J23" s="229"/>
      <c r="K23" s="229"/>
      <c r="L23" s="236"/>
      <c r="M23" s="1">
        <f>E26</f>
        <v>0</v>
      </c>
      <c r="N23" s="1">
        <f>F26</f>
        <v>205</v>
      </c>
      <c r="O23" s="86">
        <f t="shared" si="3"/>
        <v>0</v>
      </c>
    </row>
    <row r="24" spans="1:16">
      <c r="A24" s="284" t="s">
        <v>111</v>
      </c>
      <c r="B24" s="229"/>
      <c r="C24" s="236"/>
      <c r="D24" s="3">
        <v>20</v>
      </c>
      <c r="E24" s="3">
        <v>0.2</v>
      </c>
      <c r="F24" s="82">
        <f>ОВЗ!F27</f>
        <v>400</v>
      </c>
      <c r="G24" s="96">
        <f t="shared" si="4"/>
        <v>80</v>
      </c>
      <c r="H24" s="29"/>
      <c r="I24" s="284" t="str">
        <f>A38</f>
        <v>выпечка</v>
      </c>
      <c r="J24" s="229"/>
      <c r="K24" s="229"/>
      <c r="L24" s="236"/>
      <c r="M24" s="1">
        <f>E38</f>
        <v>10</v>
      </c>
      <c r="N24" s="1">
        <f>F38</f>
        <v>12</v>
      </c>
      <c r="O24" s="86">
        <f t="shared" si="3"/>
        <v>120</v>
      </c>
    </row>
    <row r="25" spans="1:16">
      <c r="A25" s="284" t="s">
        <v>16</v>
      </c>
      <c r="B25" s="229"/>
      <c r="C25" s="236"/>
      <c r="D25" s="3">
        <v>10</v>
      </c>
      <c r="E25" s="3">
        <v>0.15</v>
      </c>
      <c r="F25" s="82">
        <f>ОВЗ!F28</f>
        <v>55</v>
      </c>
      <c r="G25" s="96">
        <f t="shared" si="4"/>
        <v>8.25</v>
      </c>
      <c r="H25" s="29"/>
      <c r="I25" s="284" t="str">
        <f>A32</f>
        <v>яйцо отварное</v>
      </c>
      <c r="J25" s="229"/>
      <c r="K25" s="229"/>
      <c r="L25" s="236"/>
      <c r="M25" s="1">
        <f>E32</f>
        <v>1</v>
      </c>
      <c r="N25" s="1">
        <f>F32</f>
        <v>7</v>
      </c>
      <c r="O25" s="86">
        <f t="shared" si="3"/>
        <v>7</v>
      </c>
    </row>
    <row r="26" spans="1:16">
      <c r="A26" s="284" t="s">
        <v>112</v>
      </c>
      <c r="B26" s="229"/>
      <c r="C26" s="236"/>
      <c r="D26" s="3">
        <v>25</v>
      </c>
      <c r="E26" s="3">
        <v>0</v>
      </c>
      <c r="F26" s="82">
        <f>ОВЗ!F29</f>
        <v>205</v>
      </c>
      <c r="G26" s="96">
        <f t="shared" si="4"/>
        <v>0</v>
      </c>
      <c r="H26" s="29"/>
      <c r="I26" s="186" t="str">
        <f>A42</f>
        <v>молоко сгущёное</v>
      </c>
      <c r="J26" s="182"/>
      <c r="K26" s="182"/>
      <c r="L26" s="185"/>
      <c r="M26" s="1">
        <f>E42</f>
        <v>0.4</v>
      </c>
      <c r="N26" s="1">
        <f>F42</f>
        <v>348.65</v>
      </c>
      <c r="O26" s="86">
        <f t="shared" si="3"/>
        <v>139.46</v>
      </c>
    </row>
    <row r="27" spans="1:16">
      <c r="A27" s="284" t="s">
        <v>2</v>
      </c>
      <c r="B27" s="229"/>
      <c r="C27" s="236"/>
      <c r="D27" s="3">
        <v>5</v>
      </c>
      <c r="E27" s="3">
        <v>7.4999999999999997E-2</v>
      </c>
      <c r="F27" s="82">
        <f>ОВЗ!F30</f>
        <v>0</v>
      </c>
      <c r="G27" s="96">
        <f t="shared" si="4"/>
        <v>0</v>
      </c>
      <c r="H27" s="29"/>
      <c r="I27" s="284" t="str">
        <f>A39</f>
        <v>повидло</v>
      </c>
      <c r="J27" s="229"/>
      <c r="K27" s="229"/>
      <c r="L27" s="236"/>
      <c r="M27" s="1">
        <f>E39</f>
        <v>0</v>
      </c>
      <c r="N27" s="1">
        <f>F39</f>
        <v>126</v>
      </c>
      <c r="O27" s="86">
        <f t="shared" si="3"/>
        <v>0</v>
      </c>
    </row>
    <row r="28" spans="1:16">
      <c r="A28" s="296" t="s">
        <v>71</v>
      </c>
      <c r="B28" s="232"/>
      <c r="C28" s="233"/>
      <c r="D28" s="3"/>
      <c r="E28" s="3"/>
      <c r="F28" s="83" t="s">
        <v>72</v>
      </c>
      <c r="G28" s="96"/>
      <c r="H28" s="29"/>
      <c r="I28" s="223" t="str">
        <f>A24</f>
        <v>солёный огурец</v>
      </c>
      <c r="J28" s="213"/>
      <c r="K28" s="213"/>
      <c r="L28" s="214"/>
      <c r="M28" s="1">
        <f>E24</f>
        <v>0.2</v>
      </c>
      <c r="N28" s="1">
        <f>F24</f>
        <v>400</v>
      </c>
      <c r="O28" s="86">
        <f t="shared" si="3"/>
        <v>80</v>
      </c>
    </row>
    <row r="29" spans="1:16">
      <c r="A29" s="297" t="s">
        <v>65</v>
      </c>
      <c r="B29" s="250"/>
      <c r="C29" s="251"/>
      <c r="D29" s="3" t="s">
        <v>73</v>
      </c>
      <c r="E29" s="32">
        <v>0.5</v>
      </c>
      <c r="F29" s="82">
        <f>ОВЗ!F32</f>
        <v>474</v>
      </c>
      <c r="G29" s="96">
        <f t="shared" ref="G29:G32" si="5">E29*F29</f>
        <v>237</v>
      </c>
      <c r="H29" s="29"/>
      <c r="I29" s="284"/>
      <c r="J29" s="229"/>
      <c r="K29" s="229"/>
      <c r="L29" s="236"/>
      <c r="M29" s="1"/>
      <c r="N29" s="1"/>
      <c r="O29" s="105">
        <f>SUM(O9:O28)</f>
        <v>1057.6912400000001</v>
      </c>
      <c r="P29" s="20">
        <f>G44-O29</f>
        <v>0</v>
      </c>
    </row>
    <row r="30" spans="1:16">
      <c r="A30" s="297" t="s">
        <v>16</v>
      </c>
      <c r="B30" s="250"/>
      <c r="C30" s="251"/>
      <c r="D30" s="3">
        <v>5</v>
      </c>
      <c r="E30" s="3">
        <v>0.1</v>
      </c>
      <c r="F30" s="82">
        <f>ОВЗ!F33</f>
        <v>55</v>
      </c>
      <c r="G30" s="96">
        <f t="shared" si="5"/>
        <v>5.5</v>
      </c>
      <c r="H30" s="29"/>
      <c r="I30" s="284"/>
      <c r="J30" s="229"/>
      <c r="K30" s="229"/>
      <c r="L30" s="236"/>
      <c r="M30" s="1"/>
      <c r="N30" s="1">
        <v>1.4</v>
      </c>
      <c r="O30" s="23">
        <f>O29*N30</f>
        <v>1480.767736</v>
      </c>
    </row>
    <row r="31" spans="1:16">
      <c r="A31" s="297" t="s">
        <v>2</v>
      </c>
      <c r="B31" s="250"/>
      <c r="C31" s="251"/>
      <c r="D31" s="3">
        <v>8</v>
      </c>
      <c r="E31" s="3">
        <v>0.1</v>
      </c>
      <c r="F31" s="82">
        <f>ОВЗ!F34</f>
        <v>0</v>
      </c>
      <c r="G31" s="96">
        <f t="shared" si="5"/>
        <v>0</v>
      </c>
      <c r="H31" s="29"/>
      <c r="I31" s="287"/>
      <c r="J31" s="228"/>
      <c r="K31" s="228"/>
      <c r="L31" s="228"/>
      <c r="M31" s="15"/>
      <c r="N31" s="1"/>
      <c r="O31" s="23">
        <f>O30-O29</f>
        <v>423.07649599999991</v>
      </c>
    </row>
    <row r="32" spans="1:16">
      <c r="A32" s="97" t="s">
        <v>82</v>
      </c>
      <c r="B32" s="57"/>
      <c r="C32" s="57"/>
      <c r="D32" s="3">
        <v>4.0000000000000001E-3</v>
      </c>
      <c r="E32" s="3">
        <v>1</v>
      </c>
      <c r="F32" s="82">
        <f>ОВЗ!F35</f>
        <v>7</v>
      </c>
      <c r="G32" s="96">
        <f t="shared" si="5"/>
        <v>7</v>
      </c>
      <c r="H32" s="29"/>
      <c r="I32" s="289" t="s">
        <v>24</v>
      </c>
      <c r="J32" s="290"/>
      <c r="K32" s="290"/>
      <c r="L32" s="291"/>
      <c r="M32" s="1"/>
      <c r="N32" s="1"/>
      <c r="O32" s="106"/>
    </row>
    <row r="33" spans="1:15">
      <c r="A33" s="282" t="str">
        <f>ОВЗ!A36</f>
        <v>Компот</v>
      </c>
      <c r="B33" s="283"/>
      <c r="C33" s="283"/>
      <c r="D33" s="3">
        <v>200</v>
      </c>
      <c r="E33" s="3"/>
      <c r="F33" s="26" t="s">
        <v>67</v>
      </c>
      <c r="G33" s="96"/>
      <c r="H33" s="2"/>
      <c r="I33" s="287"/>
      <c r="J33" s="228"/>
      <c r="K33" s="228"/>
      <c r="L33" s="228"/>
      <c r="M33" s="15"/>
      <c r="N33" s="1"/>
      <c r="O33" s="23"/>
    </row>
    <row r="34" spans="1:15">
      <c r="A34" s="282" t="str">
        <f>ОВЗ!A37</f>
        <v>компотная смесь</v>
      </c>
      <c r="B34" s="283"/>
      <c r="C34" s="283"/>
      <c r="D34" s="3">
        <v>20</v>
      </c>
      <c r="E34" s="1">
        <v>0.3</v>
      </c>
      <c r="F34" s="1">
        <f>ОВЗ!F37</f>
        <v>230</v>
      </c>
      <c r="G34" s="98">
        <f>E34*F34</f>
        <v>69</v>
      </c>
      <c r="H34" s="14"/>
      <c r="I34" s="288"/>
      <c r="J34" s="243"/>
      <c r="K34" s="243"/>
      <c r="L34" s="243"/>
      <c r="M34" s="1"/>
      <c r="N34" s="1"/>
      <c r="O34" s="106"/>
    </row>
    <row r="35" spans="1:15" ht="15.75" thickBot="1">
      <c r="A35" s="287" t="s">
        <v>4</v>
      </c>
      <c r="B35" s="228"/>
      <c r="C35" s="228"/>
      <c r="D35" s="3">
        <v>20</v>
      </c>
      <c r="E35" s="1">
        <v>0.3</v>
      </c>
      <c r="F35" s="1">
        <f>ОВЗ!F38</f>
        <v>75</v>
      </c>
      <c r="G35" s="98">
        <f t="shared" ref="G35" si="6">E35*F35</f>
        <v>22.5</v>
      </c>
      <c r="H35" s="11"/>
      <c r="I35" s="280"/>
      <c r="J35" s="281"/>
      <c r="K35" s="281"/>
      <c r="L35" s="281"/>
      <c r="M35" s="17"/>
      <c r="N35" s="17"/>
      <c r="O35" s="107"/>
    </row>
    <row r="36" spans="1:15" ht="15.75" thickBot="1">
      <c r="A36" s="285"/>
      <c r="B36" s="286"/>
      <c r="C36" s="286"/>
      <c r="D36" s="99"/>
      <c r="E36" s="17"/>
      <c r="F36" s="17"/>
      <c r="G36" s="100">
        <f>SUM(G9:G35)</f>
        <v>662.33123999999998</v>
      </c>
      <c r="H36" s="1"/>
      <c r="I36" s="288"/>
      <c r="J36" s="243"/>
      <c r="K36" s="243"/>
      <c r="L36" s="243"/>
      <c r="M36" s="1"/>
      <c r="N36" s="1"/>
      <c r="O36" s="106"/>
    </row>
    <row r="37" spans="1:15" ht="15.75" thickBot="1">
      <c r="A37" s="344" t="s">
        <v>40</v>
      </c>
      <c r="B37" s="344"/>
      <c r="C37" s="345"/>
      <c r="D37" s="33"/>
      <c r="E37" s="33"/>
      <c r="F37" s="196"/>
      <c r="G37" s="197"/>
      <c r="I37" s="280"/>
      <c r="J37" s="281"/>
      <c r="K37" s="281"/>
      <c r="L37" s="281"/>
      <c r="M37" s="17"/>
      <c r="N37" s="17"/>
      <c r="O37" s="107"/>
    </row>
    <row r="38" spans="1:15">
      <c r="A38" s="344" t="s">
        <v>41</v>
      </c>
      <c r="B38" s="344"/>
      <c r="C38" s="345"/>
      <c r="D38" s="33">
        <v>50</v>
      </c>
      <c r="E38" s="33">
        <v>10</v>
      </c>
      <c r="F38" s="196">
        <v>12</v>
      </c>
      <c r="G38" s="198">
        <f>E38*F38</f>
        <v>120</v>
      </c>
      <c r="I38" s="288"/>
      <c r="J38" s="243"/>
      <c r="K38" s="243"/>
      <c r="L38" s="243"/>
      <c r="M38" s="1"/>
      <c r="N38" s="1"/>
      <c r="O38" s="106"/>
    </row>
    <row r="39" spans="1:15" ht="15.75" thickBot="1">
      <c r="A39" s="384" t="s">
        <v>113</v>
      </c>
      <c r="B39" s="385"/>
      <c r="C39" s="386"/>
      <c r="D39" s="33">
        <v>2.5000000000000001E-2</v>
      </c>
      <c r="E39" s="33">
        <v>0</v>
      </c>
      <c r="F39" s="33">
        <v>126</v>
      </c>
      <c r="G39" s="198">
        <f>E39*F39</f>
        <v>0</v>
      </c>
      <c r="I39" s="280"/>
      <c r="J39" s="281"/>
      <c r="K39" s="281"/>
      <c r="L39" s="281"/>
      <c r="M39" s="17"/>
      <c r="N39" s="17"/>
      <c r="O39" s="107"/>
    </row>
    <row r="40" spans="1:15">
      <c r="A40" s="392" t="s">
        <v>84</v>
      </c>
      <c r="B40" s="344"/>
      <c r="C40" s="345"/>
      <c r="D40" s="193"/>
      <c r="E40" s="33"/>
      <c r="F40" s="196" t="s">
        <v>47</v>
      </c>
      <c r="G40" s="198"/>
      <c r="H40" s="194"/>
      <c r="I40" s="288"/>
      <c r="J40" s="243"/>
      <c r="K40" s="243"/>
      <c r="L40" s="243"/>
      <c r="M40" s="1"/>
      <c r="N40" s="1"/>
      <c r="O40" s="106"/>
    </row>
    <row r="41" spans="1:15" ht="15.75" thickBot="1">
      <c r="A41" s="390" t="s">
        <v>90</v>
      </c>
      <c r="B41" s="384"/>
      <c r="C41" s="391"/>
      <c r="D41" s="199">
        <v>10</v>
      </c>
      <c r="E41" s="33">
        <v>0.1</v>
      </c>
      <c r="F41" s="33">
        <f>'[1]ноябрь 2025г'!$BJ$24</f>
        <v>1359</v>
      </c>
      <c r="G41" s="198">
        <f>E41*F41</f>
        <v>135.9</v>
      </c>
      <c r="H41" s="194"/>
      <c r="I41" s="280"/>
      <c r="J41" s="281"/>
      <c r="K41" s="281"/>
      <c r="L41" s="281"/>
      <c r="M41" s="17"/>
      <c r="N41" s="17"/>
      <c r="O41" s="107"/>
    </row>
    <row r="42" spans="1:15" ht="15.75" thickBot="1">
      <c r="A42" s="390" t="s">
        <v>14</v>
      </c>
      <c r="B42" s="384"/>
      <c r="C42" s="391"/>
      <c r="D42" s="199">
        <v>38.799999999999997</v>
      </c>
      <c r="E42" s="33">
        <v>0.4</v>
      </c>
      <c r="F42" s="33">
        <v>348.65</v>
      </c>
      <c r="G42" s="198">
        <f>E42*F42</f>
        <v>139.46</v>
      </c>
      <c r="H42" s="194"/>
      <c r="I42" s="280"/>
      <c r="J42" s="281"/>
      <c r="K42" s="281"/>
      <c r="L42" s="281"/>
      <c r="M42" s="17"/>
      <c r="N42" s="17"/>
      <c r="O42" s="107"/>
    </row>
    <row r="43" spans="1:15" ht="15.75" thickBot="1">
      <c r="A43" s="390"/>
      <c r="B43" s="384"/>
      <c r="C43" s="391"/>
      <c r="D43" s="199"/>
      <c r="E43" s="33"/>
      <c r="F43" s="33"/>
      <c r="G43" s="197">
        <f>SUM(G38:G42)</f>
        <v>395.36</v>
      </c>
      <c r="H43" s="194"/>
      <c r="I43" s="188"/>
      <c r="J43" s="188"/>
      <c r="K43" s="195"/>
      <c r="L43" s="387"/>
      <c r="M43" s="388"/>
      <c r="N43" s="389"/>
      <c r="O43" s="107"/>
    </row>
    <row r="44" spans="1:15" ht="15.75" thickBot="1">
      <c r="A44" s="381"/>
      <c r="B44" s="382"/>
      <c r="C44" s="383"/>
      <c r="D44" s="16"/>
      <c r="E44" s="16"/>
      <c r="F44" s="48" t="s">
        <v>78</v>
      </c>
      <c r="G44" s="55">
        <f>G36+G43</f>
        <v>1057.6912400000001</v>
      </c>
      <c r="H44" s="194"/>
      <c r="I44" s="188"/>
      <c r="J44" s="188"/>
      <c r="K44" s="195"/>
      <c r="L44" s="387"/>
      <c r="M44" s="388"/>
      <c r="N44" s="389"/>
      <c r="O44" s="107"/>
    </row>
    <row r="45" spans="1:15" ht="15.75" thickBot="1">
      <c r="I45" s="188"/>
      <c r="J45" s="188"/>
      <c r="K45" s="195"/>
      <c r="L45" s="387"/>
      <c r="M45" s="388"/>
      <c r="N45" s="389"/>
      <c r="O45" s="107"/>
    </row>
    <row r="46" spans="1:15" ht="15.75" thickBot="1">
      <c r="I46" s="188"/>
      <c r="J46" s="188"/>
      <c r="K46" s="195"/>
      <c r="L46" s="387"/>
      <c r="M46" s="388"/>
      <c r="N46" s="389"/>
      <c r="O46" s="107"/>
    </row>
  </sheetData>
  <mergeCells count="80">
    <mergeCell ref="L45:N45"/>
    <mergeCell ref="L46:N46"/>
    <mergeCell ref="A43:C43"/>
    <mergeCell ref="A40:C40"/>
    <mergeCell ref="A41:C41"/>
    <mergeCell ref="A42:C42"/>
    <mergeCell ref="L43:N43"/>
    <mergeCell ref="L44:N44"/>
    <mergeCell ref="I40:L40"/>
    <mergeCell ref="I41:L41"/>
    <mergeCell ref="I42:L42"/>
    <mergeCell ref="A44:C44"/>
    <mergeCell ref="A33:C33"/>
    <mergeCell ref="A29:C29"/>
    <mergeCell ref="A35:C35"/>
    <mergeCell ref="A36:C36"/>
    <mergeCell ref="A38:C38"/>
    <mergeCell ref="A39:C39"/>
    <mergeCell ref="H1:N2"/>
    <mergeCell ref="H5:N7"/>
    <mergeCell ref="A1:G2"/>
    <mergeCell ref="A3:G4"/>
    <mergeCell ref="A5:G5"/>
    <mergeCell ref="A6:G6"/>
    <mergeCell ref="A7:G7"/>
    <mergeCell ref="A8:C8"/>
    <mergeCell ref="H8:K8"/>
    <mergeCell ref="I3:N4"/>
    <mergeCell ref="A14:C14"/>
    <mergeCell ref="A22:C22"/>
    <mergeCell ref="A13:C13"/>
    <mergeCell ref="A9:C9"/>
    <mergeCell ref="A16:C16"/>
    <mergeCell ref="A17:C17"/>
    <mergeCell ref="A18:C18"/>
    <mergeCell ref="I22:L22"/>
    <mergeCell ref="A11:C11"/>
    <mergeCell ref="A10:C10"/>
    <mergeCell ref="A12:C12"/>
    <mergeCell ref="A15:C15"/>
    <mergeCell ref="A19:C19"/>
    <mergeCell ref="A20:C20"/>
    <mergeCell ref="I9:L9"/>
    <mergeCell ref="I10:L10"/>
    <mergeCell ref="A23:C23"/>
    <mergeCell ref="I38:L38"/>
    <mergeCell ref="I39:L39"/>
    <mergeCell ref="I24:L24"/>
    <mergeCell ref="I25:L25"/>
    <mergeCell ref="A24:C24"/>
    <mergeCell ref="A25:C25"/>
    <mergeCell ref="A37:C37"/>
    <mergeCell ref="A26:C26"/>
    <mergeCell ref="A34:C34"/>
    <mergeCell ref="I29:L29"/>
    <mergeCell ref="I30:L30"/>
    <mergeCell ref="I31:L31"/>
    <mergeCell ref="A27:C27"/>
    <mergeCell ref="I33:L33"/>
    <mergeCell ref="A28:C28"/>
    <mergeCell ref="I34:L34"/>
    <mergeCell ref="I27:L27"/>
    <mergeCell ref="I11:L11"/>
    <mergeCell ref="I13:L13"/>
    <mergeCell ref="I14:L14"/>
    <mergeCell ref="I15:L15"/>
    <mergeCell ref="I16:L16"/>
    <mergeCell ref="I12:K12"/>
    <mergeCell ref="I17:L17"/>
    <mergeCell ref="I18:L18"/>
    <mergeCell ref="I19:L19"/>
    <mergeCell ref="I20:L20"/>
    <mergeCell ref="I21:L21"/>
    <mergeCell ref="I23:L23"/>
    <mergeCell ref="I35:L35"/>
    <mergeCell ref="A30:C30"/>
    <mergeCell ref="I36:L36"/>
    <mergeCell ref="A31:C31"/>
    <mergeCell ref="I37:L37"/>
    <mergeCell ref="I32:L32"/>
  </mergeCells>
  <pageMargins left="0.70866141732283472" right="0.70866141732283472" top="0.74803149606299213" bottom="0.74803149606299213" header="0.31496062992125984" footer="0.31496062992125984"/>
  <pageSetup paperSize="9" orientation="landscape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Z89"/>
  <sheetViews>
    <sheetView topLeftCell="A28" workbookViewId="0">
      <selection sqref="A1:P60"/>
    </sheetView>
  </sheetViews>
  <sheetFormatPr defaultRowHeight="15"/>
  <cols>
    <col min="3" max="3" width="12.85546875" customWidth="1"/>
    <col min="4" max="5" width="9.28515625" bestFit="1" customWidth="1"/>
    <col min="6" max="6" width="11.140625" bestFit="1" customWidth="1"/>
    <col min="7" max="7" width="12" customWidth="1"/>
    <col min="8" max="8" width="2.28515625" hidden="1" customWidth="1"/>
    <col min="9" max="9" width="9.5703125" bestFit="1" customWidth="1"/>
    <col min="11" max="11" width="8.7109375" customWidth="1"/>
    <col min="12" max="12" width="9.140625" hidden="1" customWidth="1"/>
    <col min="13" max="13" width="12" customWidth="1"/>
    <col min="14" max="14" width="11.5703125" customWidth="1"/>
    <col min="15" max="16" width="10.5703125" customWidth="1"/>
    <col min="19" max="19" width="10.42578125" bestFit="1" customWidth="1"/>
  </cols>
  <sheetData>
    <row r="1" spans="1:26">
      <c r="A1" s="329" t="s">
        <v>6</v>
      </c>
      <c r="B1" s="330"/>
      <c r="C1" s="330"/>
      <c r="D1" s="330"/>
      <c r="E1" s="330"/>
      <c r="F1" s="330"/>
      <c r="G1" s="330"/>
      <c r="H1" s="330"/>
      <c r="I1" s="318" t="str">
        <f>ОВЗ!I1</f>
        <v>Утверждаю: 05 декабря 2025г</v>
      </c>
      <c r="J1" s="319"/>
      <c r="K1" s="319"/>
      <c r="L1" s="319"/>
      <c r="M1" s="319"/>
      <c r="N1" s="319"/>
      <c r="O1" s="319"/>
      <c r="P1" s="320"/>
    </row>
    <row r="2" spans="1:26" ht="15.75" thickBot="1">
      <c r="A2" s="331"/>
      <c r="B2" s="332"/>
      <c r="C2" s="332"/>
      <c r="D2" s="332"/>
      <c r="E2" s="332"/>
      <c r="F2" s="332"/>
      <c r="G2" s="332"/>
      <c r="H2" s="332"/>
      <c r="I2" s="321"/>
      <c r="J2" s="237"/>
      <c r="K2" s="237"/>
      <c r="L2" s="237"/>
      <c r="M2" s="237"/>
      <c r="N2" s="237"/>
      <c r="O2" s="237"/>
      <c r="P2" s="322"/>
    </row>
    <row r="3" spans="1:26">
      <c r="A3" s="333" t="s">
        <v>7</v>
      </c>
      <c r="B3" s="334"/>
      <c r="C3" s="334"/>
      <c r="D3" s="334"/>
      <c r="E3" s="334"/>
      <c r="F3" s="334"/>
      <c r="G3" s="334"/>
      <c r="H3" s="334"/>
      <c r="I3" s="321" t="s">
        <v>63</v>
      </c>
      <c r="J3" s="237"/>
      <c r="K3" s="237"/>
      <c r="L3" s="237"/>
      <c r="M3" s="237"/>
      <c r="N3" s="237"/>
      <c r="O3" s="237"/>
      <c r="P3" s="322"/>
    </row>
    <row r="4" spans="1:26">
      <c r="A4" s="335"/>
      <c r="B4" s="336"/>
      <c r="C4" s="336"/>
      <c r="D4" s="336"/>
      <c r="E4" s="336"/>
      <c r="F4" s="336"/>
      <c r="G4" s="336"/>
      <c r="H4" s="336"/>
      <c r="I4" s="321"/>
      <c r="J4" s="237"/>
      <c r="K4" s="237"/>
      <c r="L4" s="237"/>
      <c r="M4" s="237"/>
      <c r="N4" s="237"/>
      <c r="O4" s="237"/>
      <c r="P4" s="322"/>
    </row>
    <row r="5" spans="1:26" ht="21" customHeight="1">
      <c r="A5" s="242" t="s">
        <v>20</v>
      </c>
      <c r="B5" s="242"/>
      <c r="C5" s="242"/>
      <c r="D5" s="242"/>
      <c r="E5" s="242"/>
      <c r="F5" s="242"/>
      <c r="G5" s="242"/>
      <c r="H5" s="338"/>
      <c r="I5" s="405" t="s">
        <v>8</v>
      </c>
      <c r="J5" s="248"/>
      <c r="K5" s="248"/>
      <c r="L5" s="248"/>
      <c r="M5" s="248"/>
      <c r="N5" s="248"/>
      <c r="O5" s="248"/>
      <c r="P5" s="406"/>
    </row>
    <row r="6" spans="1:26" ht="15" customHeight="1">
      <c r="A6" s="340" t="s">
        <v>48</v>
      </c>
      <c r="B6" s="340"/>
      <c r="C6" s="340"/>
      <c r="D6" s="340"/>
      <c r="E6" s="340"/>
      <c r="F6" s="340"/>
      <c r="G6" s="340"/>
      <c r="H6" s="341"/>
      <c r="I6" s="405"/>
      <c r="J6" s="248"/>
      <c r="K6" s="248"/>
      <c r="L6" s="248"/>
      <c r="M6" s="248"/>
      <c r="N6" s="248"/>
      <c r="O6" s="248"/>
      <c r="P6" s="406"/>
    </row>
    <row r="7" spans="1:26" ht="15.75" customHeight="1" thickBot="1">
      <c r="A7" s="343"/>
      <c r="B7" s="343"/>
      <c r="C7" s="343"/>
      <c r="D7" s="343"/>
      <c r="E7" s="343"/>
      <c r="F7" s="343"/>
      <c r="G7" s="343"/>
      <c r="H7" s="343"/>
      <c r="I7" s="407"/>
      <c r="J7" s="408"/>
      <c r="K7" s="408"/>
      <c r="L7" s="408"/>
      <c r="M7" s="408"/>
      <c r="N7" s="408"/>
      <c r="O7" s="408"/>
      <c r="P7" s="409"/>
    </row>
    <row r="8" spans="1:26" ht="15.75" thickBot="1">
      <c r="A8" s="298" t="s">
        <v>9</v>
      </c>
      <c r="B8" s="299"/>
      <c r="C8" s="299"/>
      <c r="D8" s="4" t="s">
        <v>13</v>
      </c>
      <c r="E8" s="5" t="s">
        <v>10</v>
      </c>
      <c r="F8" s="5" t="s">
        <v>11</v>
      </c>
      <c r="G8" s="5" t="s">
        <v>12</v>
      </c>
      <c r="H8" s="84"/>
      <c r="I8" s="401" t="s">
        <v>9</v>
      </c>
      <c r="J8" s="402"/>
      <c r="K8" s="402"/>
      <c r="L8" s="402"/>
      <c r="M8" s="5" t="s">
        <v>10</v>
      </c>
      <c r="N8" s="5" t="s">
        <v>11</v>
      </c>
      <c r="O8" s="5" t="s">
        <v>12</v>
      </c>
      <c r="P8" s="108"/>
    </row>
    <row r="9" spans="1:26">
      <c r="A9" s="311" t="s">
        <v>74</v>
      </c>
      <c r="B9" s="312"/>
      <c r="C9" s="312"/>
      <c r="D9" s="88" t="s">
        <v>32</v>
      </c>
      <c r="E9" s="88">
        <v>30</v>
      </c>
      <c r="F9" s="120" t="s">
        <v>69</v>
      </c>
      <c r="G9" s="89"/>
      <c r="H9" s="102" t="s">
        <v>19</v>
      </c>
      <c r="I9" s="403" t="str">
        <f>A10</f>
        <v>макароны</v>
      </c>
      <c r="J9" s="404"/>
      <c r="K9" s="404"/>
      <c r="L9" s="404"/>
      <c r="M9" s="128">
        <f>E10</f>
        <v>1</v>
      </c>
      <c r="N9" s="144">
        <f>F10</f>
        <v>50.98</v>
      </c>
      <c r="O9" s="109">
        <f>M9*N9</f>
        <v>50.98</v>
      </c>
      <c r="P9" s="104"/>
    </row>
    <row r="10" spans="1:26">
      <c r="A10" s="292" t="s">
        <v>75</v>
      </c>
      <c r="B10" s="293"/>
      <c r="C10" s="293"/>
      <c r="D10" s="59">
        <v>2.5000000000000001E-2</v>
      </c>
      <c r="E10" s="59">
        <v>1</v>
      </c>
      <c r="F10" s="59">
        <f>ОВЗ!F14</f>
        <v>50.98</v>
      </c>
      <c r="G10" s="121">
        <f>E10*F10</f>
        <v>50.98</v>
      </c>
      <c r="H10" s="29"/>
      <c r="I10" s="287" t="str">
        <f>A11</f>
        <v>картофель</v>
      </c>
      <c r="J10" s="228"/>
      <c r="K10" s="228"/>
      <c r="L10" s="228"/>
      <c r="M10" s="39">
        <f>E11+E27</f>
        <v>13.5</v>
      </c>
      <c r="N10" s="58">
        <f>F11</f>
        <v>30</v>
      </c>
      <c r="O10" s="9">
        <f t="shared" ref="O10:O31" si="0">M10*N10</f>
        <v>405</v>
      </c>
      <c r="P10" s="23"/>
    </row>
    <row r="11" spans="1:26">
      <c r="A11" s="292" t="s">
        <v>1</v>
      </c>
      <c r="B11" s="293"/>
      <c r="C11" s="293"/>
      <c r="D11" s="7">
        <v>0.05</v>
      </c>
      <c r="E11" s="7">
        <v>1.5</v>
      </c>
      <c r="F11" s="7">
        <v>30</v>
      </c>
      <c r="G11" s="121">
        <f>E11*F11</f>
        <v>45</v>
      </c>
      <c r="H11" s="103"/>
      <c r="I11" s="287" t="str">
        <f>A12</f>
        <v>лук репчатый</v>
      </c>
      <c r="J11" s="228"/>
      <c r="K11" s="228"/>
      <c r="L11" s="228"/>
      <c r="M11" s="39">
        <f>E12+E21+E43</f>
        <v>0.65999999999999992</v>
      </c>
      <c r="N11" s="58">
        <f>F12</f>
        <v>55</v>
      </c>
      <c r="O11" s="9">
        <f t="shared" si="0"/>
        <v>36.299999999999997</v>
      </c>
      <c r="P11" s="23"/>
    </row>
    <row r="12" spans="1:26">
      <c r="A12" s="292" t="s">
        <v>16</v>
      </c>
      <c r="B12" s="293"/>
      <c r="C12" s="293"/>
      <c r="D12" s="7">
        <v>1.2500000000000001E-2</v>
      </c>
      <c r="E12" s="7">
        <v>0.36</v>
      </c>
      <c r="F12" s="7">
        <v>55</v>
      </c>
      <c r="G12" s="121">
        <f t="shared" ref="G12:G16" si="1">E12*F12</f>
        <v>19.8</v>
      </c>
      <c r="H12" s="29"/>
      <c r="I12" s="284" t="str">
        <f>A13</f>
        <v>морковь</v>
      </c>
      <c r="J12" s="229"/>
      <c r="K12" s="229"/>
      <c r="L12" s="70"/>
      <c r="M12" s="39">
        <f>E13</f>
        <v>0</v>
      </c>
      <c r="N12" s="58">
        <f>F13</f>
        <v>65</v>
      </c>
      <c r="O12" s="9">
        <f t="shared" si="0"/>
        <v>0</v>
      </c>
      <c r="P12" s="23"/>
    </row>
    <row r="13" spans="1:26">
      <c r="A13" s="292" t="s">
        <v>17</v>
      </c>
      <c r="B13" s="293"/>
      <c r="C13" s="293"/>
      <c r="D13" s="7">
        <v>1.2500000000000001E-2</v>
      </c>
      <c r="E13" s="7">
        <v>0</v>
      </c>
      <c r="F13" s="7">
        <v>65</v>
      </c>
      <c r="G13" s="121">
        <f t="shared" si="1"/>
        <v>0</v>
      </c>
      <c r="H13" s="29"/>
      <c r="I13" s="410" t="s">
        <v>2</v>
      </c>
      <c r="J13" s="411"/>
      <c r="K13" s="411"/>
      <c r="L13" s="411"/>
      <c r="M13" s="176">
        <f>E14+E24+E37+E58+N56</f>
        <v>1.7000000000000002</v>
      </c>
      <c r="N13" s="177">
        <f>F14</f>
        <v>0</v>
      </c>
      <c r="O13" s="178">
        <f t="shared" si="0"/>
        <v>0</v>
      </c>
      <c r="P13" s="23"/>
    </row>
    <row r="14" spans="1:26">
      <c r="A14" s="292" t="s">
        <v>2</v>
      </c>
      <c r="B14" s="293"/>
      <c r="C14" s="293"/>
      <c r="D14" s="7">
        <v>5.0000000000000001E-3</v>
      </c>
      <c r="E14" s="7">
        <v>0.15</v>
      </c>
      <c r="F14" s="7">
        <f>Б.П.!F17</f>
        <v>0</v>
      </c>
      <c r="G14" s="121">
        <f t="shared" si="1"/>
        <v>0</v>
      </c>
      <c r="H14" s="29"/>
      <c r="I14" s="77" t="str">
        <f>A16</f>
        <v>мясо</v>
      </c>
      <c r="J14" s="70"/>
      <c r="K14" s="70"/>
      <c r="L14" s="70"/>
      <c r="M14" s="39">
        <f>E16+E19</f>
        <v>3.81</v>
      </c>
      <c r="N14" s="58">
        <f>F16</f>
        <v>500</v>
      </c>
      <c r="O14" s="9">
        <f t="shared" si="0"/>
        <v>1905</v>
      </c>
      <c r="P14" s="23"/>
    </row>
    <row r="15" spans="1:26">
      <c r="A15" s="292" t="s">
        <v>18</v>
      </c>
      <c r="B15" s="293"/>
      <c r="C15" s="293"/>
      <c r="D15" s="7">
        <v>1E-3</v>
      </c>
      <c r="E15" s="7">
        <v>0.13</v>
      </c>
      <c r="F15" s="7">
        <v>290</v>
      </c>
      <c r="G15" s="121">
        <f t="shared" si="1"/>
        <v>37.700000000000003</v>
      </c>
      <c r="H15" s="29"/>
      <c r="I15" s="284" t="str">
        <f>I54</f>
        <v>кура</v>
      </c>
      <c r="J15" s="229"/>
      <c r="K15" s="229"/>
      <c r="L15" s="70"/>
      <c r="M15" s="39">
        <f>N54</f>
        <v>3</v>
      </c>
      <c r="N15" s="39">
        <f>O54</f>
        <v>474</v>
      </c>
      <c r="O15" s="9">
        <f t="shared" si="0"/>
        <v>1422</v>
      </c>
      <c r="P15" s="23"/>
    </row>
    <row r="16" spans="1:26">
      <c r="A16" s="292" t="s">
        <v>51</v>
      </c>
      <c r="B16" s="293"/>
      <c r="C16" s="293"/>
      <c r="D16" s="7">
        <v>2.7E-2</v>
      </c>
      <c r="E16" s="7">
        <v>0.81</v>
      </c>
      <c r="F16" s="59">
        <v>500</v>
      </c>
      <c r="G16" s="121">
        <f t="shared" si="1"/>
        <v>405</v>
      </c>
      <c r="H16" s="29"/>
      <c r="I16" s="284" t="str">
        <f>A20</f>
        <v>яйцо столовое</v>
      </c>
      <c r="J16" s="229"/>
      <c r="K16" s="229"/>
      <c r="L16" s="70"/>
      <c r="M16" s="39">
        <f>E20+E33+N63</f>
        <v>4</v>
      </c>
      <c r="N16" s="58">
        <f>F20</f>
        <v>7</v>
      </c>
      <c r="O16" s="9">
        <f t="shared" si="0"/>
        <v>28</v>
      </c>
      <c r="P16" s="23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17.25">
      <c r="A17" s="393"/>
      <c r="B17" s="230"/>
      <c r="C17" s="231"/>
      <c r="D17" s="7"/>
      <c r="E17" s="7"/>
      <c r="F17" s="65">
        <f>G17/E9</f>
        <v>18.616</v>
      </c>
      <c r="G17" s="122">
        <f>SUM(G10:G16)</f>
        <v>558.48</v>
      </c>
      <c r="H17" s="29"/>
      <c r="I17" s="287" t="str">
        <f>A22</f>
        <v>мука</v>
      </c>
      <c r="J17" s="228"/>
      <c r="K17" s="228"/>
      <c r="L17" s="228"/>
      <c r="M17" s="39">
        <f>E22+E32</f>
        <v>3.3</v>
      </c>
      <c r="N17" s="58">
        <f>F22</f>
        <v>39</v>
      </c>
      <c r="O17" s="9">
        <f t="shared" si="0"/>
        <v>128.69999999999999</v>
      </c>
      <c r="P17" s="23"/>
      <c r="Q17" s="28"/>
      <c r="R17" s="28"/>
      <c r="S17" s="42">
        <f>G17+G25+G30+G38+G45+G49</f>
        <v>6089.1459999999997</v>
      </c>
      <c r="T17" s="28"/>
      <c r="U17" s="28"/>
      <c r="V17" s="28"/>
      <c r="W17" s="28"/>
      <c r="X17" s="28"/>
      <c r="Y17" s="28"/>
      <c r="Z17" s="28"/>
    </row>
    <row r="18" spans="1:26">
      <c r="A18" s="282" t="s">
        <v>64</v>
      </c>
      <c r="B18" s="283"/>
      <c r="C18" s="283"/>
      <c r="D18" s="7" t="s">
        <v>53</v>
      </c>
      <c r="E18" s="7">
        <v>30</v>
      </c>
      <c r="F18" s="56" t="s">
        <v>45</v>
      </c>
      <c r="G18" s="123"/>
      <c r="H18" s="117" t="e">
        <f>G16/E7</f>
        <v>#DIV/0!</v>
      </c>
      <c r="I18" s="284" t="str">
        <f>A28</f>
        <v>молоко сухое</v>
      </c>
      <c r="J18" s="229"/>
      <c r="K18" s="229"/>
      <c r="L18" s="70"/>
      <c r="M18" s="39">
        <f>E28</f>
        <v>1.2</v>
      </c>
      <c r="N18" s="58">
        <f>F28</f>
        <v>507.42</v>
      </c>
      <c r="O18" s="9">
        <f t="shared" si="0"/>
        <v>608.904</v>
      </c>
      <c r="P18" s="23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>
      <c r="A19" s="292" t="s">
        <v>51</v>
      </c>
      <c r="B19" s="293"/>
      <c r="C19" s="293"/>
      <c r="D19" s="7">
        <v>9.5500000000000002E-2</v>
      </c>
      <c r="E19" s="33">
        <v>3</v>
      </c>
      <c r="F19" s="7">
        <v>500</v>
      </c>
      <c r="G19" s="124">
        <f>E19*F19</f>
        <v>1500</v>
      </c>
      <c r="H19" s="29"/>
      <c r="I19" s="410" t="str">
        <f>A29</f>
        <v>масло сливочное</v>
      </c>
      <c r="J19" s="411"/>
      <c r="K19" s="411"/>
      <c r="L19" s="411"/>
      <c r="M19" s="176">
        <f>E29+E59+N57</f>
        <v>0</v>
      </c>
      <c r="N19" s="177">
        <f>F29</f>
        <v>975.5</v>
      </c>
      <c r="O19" s="178">
        <f t="shared" si="0"/>
        <v>0</v>
      </c>
      <c r="P19" s="23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>
      <c r="A20" s="292" t="s">
        <v>15</v>
      </c>
      <c r="B20" s="293"/>
      <c r="C20" s="293"/>
      <c r="D20" s="7">
        <v>5.7000000000000002E-3</v>
      </c>
      <c r="E20" s="7">
        <v>3</v>
      </c>
      <c r="F20" s="7">
        <v>7</v>
      </c>
      <c r="G20" s="124">
        <f t="shared" ref="G20:G24" si="2">E20*F20</f>
        <v>21</v>
      </c>
      <c r="H20" s="29"/>
      <c r="I20" s="287" t="str">
        <f>A34</f>
        <v>дрожжи</v>
      </c>
      <c r="J20" s="228"/>
      <c r="K20" s="228"/>
      <c r="L20" s="228"/>
      <c r="M20" s="39">
        <f>E34</f>
        <v>0.05</v>
      </c>
      <c r="N20" s="58">
        <f>F34</f>
        <v>158</v>
      </c>
      <c r="O20" s="9">
        <f t="shared" si="0"/>
        <v>7.9</v>
      </c>
      <c r="P20" s="23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>
      <c r="A21" s="292" t="s">
        <v>16</v>
      </c>
      <c r="B21" s="293"/>
      <c r="C21" s="293"/>
      <c r="D21" s="7">
        <f>E21/E18</f>
        <v>0.01</v>
      </c>
      <c r="E21" s="7">
        <v>0.3</v>
      </c>
      <c r="F21" s="7">
        <f>F12</f>
        <v>55</v>
      </c>
      <c r="G21" s="124">
        <f t="shared" si="2"/>
        <v>16.5</v>
      </c>
      <c r="H21" s="29"/>
      <c r="I21" s="287" t="str">
        <f>A35</f>
        <v>сахар</v>
      </c>
      <c r="J21" s="228"/>
      <c r="K21" s="228"/>
      <c r="L21" s="228"/>
      <c r="M21" s="39">
        <f>E35+E48</f>
        <v>4.5999999999999996</v>
      </c>
      <c r="N21" s="58">
        <f>F35</f>
        <v>75</v>
      </c>
      <c r="O21" s="9">
        <f t="shared" si="0"/>
        <v>345</v>
      </c>
      <c r="P21" s="23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>
      <c r="A22" s="292" t="s">
        <v>3</v>
      </c>
      <c r="B22" s="293"/>
      <c r="C22" s="293"/>
      <c r="D22" s="143">
        <f>E22/E18</f>
        <v>0.01</v>
      </c>
      <c r="E22" s="7">
        <v>0.3</v>
      </c>
      <c r="F22" s="7">
        <v>39</v>
      </c>
      <c r="G22" s="124">
        <f t="shared" si="2"/>
        <v>11.7</v>
      </c>
      <c r="H22" s="29"/>
      <c r="I22" s="284" t="str">
        <f>A36</f>
        <v>молоко сгущёное</v>
      </c>
      <c r="J22" s="229"/>
      <c r="K22" s="229"/>
      <c r="L22" s="70"/>
      <c r="M22" s="39">
        <f>E36</f>
        <v>1</v>
      </c>
      <c r="N22" s="58">
        <f>F36</f>
        <v>348.65</v>
      </c>
      <c r="O22" s="9">
        <f t="shared" si="0"/>
        <v>348.65</v>
      </c>
      <c r="P22" s="23"/>
      <c r="Q22" s="28"/>
      <c r="R22" s="28"/>
      <c r="S22" s="42" t="e">
        <f>S17+#REF!+#REF!+#REF!+G50+G51+G52</f>
        <v>#REF!</v>
      </c>
      <c r="T22" s="28"/>
      <c r="U22" s="28"/>
      <c r="V22" s="28"/>
      <c r="W22" s="28"/>
      <c r="X22" s="28"/>
      <c r="Y22" s="28"/>
      <c r="Z22" s="28"/>
    </row>
    <row r="23" spans="1:26">
      <c r="A23" s="75" t="s">
        <v>50</v>
      </c>
      <c r="B23" s="76"/>
      <c r="C23" s="76"/>
      <c r="D23" s="143">
        <f>E23/E18</f>
        <v>0</v>
      </c>
      <c r="E23" s="7">
        <v>0</v>
      </c>
      <c r="F23" s="7">
        <v>15</v>
      </c>
      <c r="G23" s="124">
        <f t="shared" si="2"/>
        <v>0</v>
      </c>
      <c r="H23" s="29"/>
      <c r="I23" s="284" t="str">
        <f>A23</f>
        <v>чеснок</v>
      </c>
      <c r="J23" s="229"/>
      <c r="K23" s="229"/>
      <c r="L23" s="70"/>
      <c r="M23" s="39">
        <f>E23</f>
        <v>0</v>
      </c>
      <c r="N23" s="58">
        <f>F23</f>
        <v>15</v>
      </c>
      <c r="O23" s="9">
        <f t="shared" si="0"/>
        <v>0</v>
      </c>
      <c r="P23" s="23"/>
      <c r="Q23" s="28"/>
      <c r="R23" s="28"/>
      <c r="S23" s="42" t="e">
        <f>S22+P59+P60</f>
        <v>#REF!</v>
      </c>
      <c r="T23" s="28"/>
      <c r="U23" s="28"/>
      <c r="V23" s="28"/>
      <c r="W23" s="28"/>
      <c r="X23" s="28"/>
      <c r="Y23" s="28"/>
      <c r="Z23" s="28"/>
    </row>
    <row r="24" spans="1:26">
      <c r="A24" s="292" t="s">
        <v>2</v>
      </c>
      <c r="B24" s="293"/>
      <c r="C24" s="293"/>
      <c r="D24" s="143">
        <f>E24/E18</f>
        <v>1.8333333333333333E-2</v>
      </c>
      <c r="E24" s="7">
        <v>0.55000000000000004</v>
      </c>
      <c r="F24" s="7">
        <f>F14</f>
        <v>0</v>
      </c>
      <c r="G24" s="124">
        <f t="shared" si="2"/>
        <v>0</v>
      </c>
      <c r="H24" s="29"/>
      <c r="I24" s="284" t="str">
        <f>A15</f>
        <v>зелень</v>
      </c>
      <c r="J24" s="229"/>
      <c r="K24" s="229"/>
      <c r="L24" s="70"/>
      <c r="M24" s="39">
        <f>E15</f>
        <v>0.13</v>
      </c>
      <c r="N24" s="58">
        <f>F15</f>
        <v>290</v>
      </c>
      <c r="O24" s="9">
        <f t="shared" si="0"/>
        <v>37.700000000000003</v>
      </c>
      <c r="P24" s="23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spans="1:26">
      <c r="A25" s="396"/>
      <c r="B25" s="397"/>
      <c r="C25" s="398"/>
      <c r="D25" s="7"/>
      <c r="E25" s="7"/>
      <c r="F25" s="61">
        <f>G25/E18</f>
        <v>51.64</v>
      </c>
      <c r="G25" s="116">
        <f>SUM(G19:G24)</f>
        <v>1549.2</v>
      </c>
      <c r="H25" s="29"/>
      <c r="I25" s="284" t="str">
        <f>A41</f>
        <v>сельдь.</v>
      </c>
      <c r="J25" s="229"/>
      <c r="K25" s="229"/>
      <c r="L25" s="70"/>
      <c r="M25" s="39">
        <f>E41</f>
        <v>0</v>
      </c>
      <c r="N25" s="58">
        <f>F41</f>
        <v>434</v>
      </c>
      <c r="O25" s="9">
        <f t="shared" si="0"/>
        <v>0</v>
      </c>
      <c r="P25" s="23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spans="1:26">
      <c r="A26" s="282" t="s">
        <v>35</v>
      </c>
      <c r="B26" s="283"/>
      <c r="C26" s="283"/>
      <c r="D26" s="7">
        <v>200</v>
      </c>
      <c r="E26" s="7">
        <v>100</v>
      </c>
      <c r="F26" s="56" t="s">
        <v>46</v>
      </c>
      <c r="G26" s="123"/>
      <c r="H26" s="29"/>
      <c r="I26" s="287" t="str">
        <f>A42</f>
        <v>майонез</v>
      </c>
      <c r="J26" s="228"/>
      <c r="K26" s="228"/>
      <c r="L26" s="228"/>
      <c r="M26" s="39">
        <f>E42+N60</f>
        <v>2.4500000000000002</v>
      </c>
      <c r="N26" s="58">
        <f>F42</f>
        <v>264.57</v>
      </c>
      <c r="O26" s="9">
        <f t="shared" si="0"/>
        <v>648.19650000000001</v>
      </c>
      <c r="P26" s="23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spans="1:26">
      <c r="A27" s="393" t="s">
        <v>1</v>
      </c>
      <c r="B27" s="230"/>
      <c r="C27" s="231"/>
      <c r="D27" s="7">
        <v>0.23</v>
      </c>
      <c r="E27" s="7">
        <v>12</v>
      </c>
      <c r="F27" s="7">
        <v>30</v>
      </c>
      <c r="G27" s="124">
        <f>E27*F27</f>
        <v>360</v>
      </c>
      <c r="H27" s="117"/>
      <c r="I27" s="284" t="str">
        <f>A46</f>
        <v>чай</v>
      </c>
      <c r="J27" s="229"/>
      <c r="K27" s="229"/>
      <c r="L27" s="70"/>
      <c r="M27" s="39">
        <f>E46</f>
        <v>200</v>
      </c>
      <c r="N27" s="58">
        <f>F46</f>
        <v>1.8</v>
      </c>
      <c r="O27" s="9">
        <f t="shared" si="0"/>
        <v>360</v>
      </c>
      <c r="P27" s="23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spans="1:26">
      <c r="A28" s="393" t="s">
        <v>5</v>
      </c>
      <c r="B28" s="230"/>
      <c r="C28" s="231"/>
      <c r="D28" s="7">
        <v>0.01</v>
      </c>
      <c r="E28" s="7">
        <v>1.2</v>
      </c>
      <c r="F28" s="7">
        <f>'[1]ноябрь 2025г'!$BJ$94</f>
        <v>507.42</v>
      </c>
      <c r="G28" s="124">
        <f>E28*F28</f>
        <v>608.904</v>
      </c>
      <c r="H28" s="117">
        <f>G25/E18</f>
        <v>51.64</v>
      </c>
      <c r="I28" s="284" t="str">
        <f>A47</f>
        <v>чай</v>
      </c>
      <c r="J28" s="229"/>
      <c r="K28" s="229"/>
      <c r="L28" s="70"/>
      <c r="M28" s="39">
        <f>E47</f>
        <v>0</v>
      </c>
      <c r="N28" s="58">
        <f>F47</f>
        <v>1.71</v>
      </c>
      <c r="O28" s="9">
        <f t="shared" si="0"/>
        <v>0</v>
      </c>
      <c r="P28" s="23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spans="1:26">
      <c r="A29" s="393" t="s">
        <v>0</v>
      </c>
      <c r="B29" s="230"/>
      <c r="C29" s="231"/>
      <c r="D29" s="7">
        <v>7.0000000000000001E-3</v>
      </c>
      <c r="E29" s="7">
        <v>0</v>
      </c>
      <c r="F29" s="7">
        <v>975.5</v>
      </c>
      <c r="G29" s="124">
        <f>E29*F29</f>
        <v>0</v>
      </c>
      <c r="H29" s="117"/>
      <c r="I29" s="412" t="str">
        <f>A44</f>
        <v>сыр</v>
      </c>
      <c r="J29" s="384"/>
      <c r="K29" s="384"/>
      <c r="L29" s="63"/>
      <c r="M29" s="39">
        <f>E44+N58</f>
        <v>2.5</v>
      </c>
      <c r="N29" s="58">
        <f>F44</f>
        <v>744.4</v>
      </c>
      <c r="O29" s="129">
        <f t="shared" si="0"/>
        <v>1861</v>
      </c>
      <c r="P29" s="106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spans="1:26">
      <c r="A30" s="428"/>
      <c r="B30" s="429"/>
      <c r="C30" s="430"/>
      <c r="D30" s="33"/>
      <c r="E30" s="33"/>
      <c r="F30" s="55">
        <f>G30/E26</f>
        <v>9.6890400000000003</v>
      </c>
      <c r="G30" s="116">
        <f>SUM(G27:G29)</f>
        <v>968.904</v>
      </c>
      <c r="H30" s="117"/>
      <c r="I30" s="284" t="str">
        <f>A52</f>
        <v>соль</v>
      </c>
      <c r="J30" s="229"/>
      <c r="K30" s="229"/>
      <c r="L30" s="70"/>
      <c r="M30" s="39">
        <f>E52</f>
        <v>1</v>
      </c>
      <c r="N30" s="58">
        <f>F52</f>
        <v>20</v>
      </c>
      <c r="O30" s="9">
        <f>M30*N30</f>
        <v>20</v>
      </c>
      <c r="P30" s="23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spans="1:26">
      <c r="A31" s="350" t="s">
        <v>54</v>
      </c>
      <c r="B31" s="351"/>
      <c r="C31" s="351"/>
      <c r="D31" s="33">
        <v>150</v>
      </c>
      <c r="E31" s="33">
        <v>30</v>
      </c>
      <c r="F31" s="60" t="s">
        <v>86</v>
      </c>
      <c r="G31" s="125"/>
      <c r="H31" s="118"/>
      <c r="I31" s="284" t="str">
        <f>A40</f>
        <v>свекла</v>
      </c>
      <c r="J31" s="229"/>
      <c r="K31" s="229"/>
      <c r="L31" s="70"/>
      <c r="M31" s="39">
        <f>E40</f>
        <v>5.22</v>
      </c>
      <c r="N31" s="58">
        <f>F40</f>
        <v>55</v>
      </c>
      <c r="O31" s="9">
        <f t="shared" si="0"/>
        <v>287.09999999999997</v>
      </c>
      <c r="P31" s="23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spans="1:26">
      <c r="A32" s="399" t="s">
        <v>3</v>
      </c>
      <c r="B32" s="400"/>
      <c r="C32" s="400"/>
      <c r="D32" s="33">
        <v>7.4999999999999997E-2</v>
      </c>
      <c r="E32" s="33">
        <v>3</v>
      </c>
      <c r="F32" s="33">
        <v>39</v>
      </c>
      <c r="G32" s="126">
        <f t="shared" ref="G32:G37" si="3">E32*F32</f>
        <v>117</v>
      </c>
      <c r="H32" s="118"/>
      <c r="I32" s="284"/>
      <c r="J32" s="229"/>
      <c r="K32" s="229"/>
      <c r="L32" s="70"/>
      <c r="M32" s="39"/>
      <c r="N32" s="58"/>
      <c r="O32" s="9"/>
      <c r="P32" s="23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spans="1:26">
      <c r="A33" s="399" t="s">
        <v>15</v>
      </c>
      <c r="B33" s="400"/>
      <c r="C33" s="400"/>
      <c r="D33" s="33">
        <v>4.7999999999999996E-3</v>
      </c>
      <c r="E33" s="33">
        <v>1</v>
      </c>
      <c r="F33" s="33">
        <v>7</v>
      </c>
      <c r="G33" s="126">
        <f t="shared" si="3"/>
        <v>7</v>
      </c>
      <c r="H33" s="118"/>
      <c r="I33" s="284"/>
      <c r="J33" s="229"/>
      <c r="K33" s="229"/>
      <c r="L33" s="70"/>
      <c r="M33" s="39"/>
      <c r="N33" s="58"/>
      <c r="O33" s="9"/>
      <c r="P33" s="23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spans="1:26">
      <c r="A34" s="399" t="s">
        <v>21</v>
      </c>
      <c r="B34" s="400"/>
      <c r="C34" s="400"/>
      <c r="D34" s="33">
        <v>2.5000000000000001E-3</v>
      </c>
      <c r="E34" s="33">
        <v>0.05</v>
      </c>
      <c r="F34" s="33">
        <v>158</v>
      </c>
      <c r="G34" s="126">
        <f t="shared" si="3"/>
        <v>7.9</v>
      </c>
      <c r="H34" s="118"/>
      <c r="I34" s="284"/>
      <c r="J34" s="229"/>
      <c r="K34" s="229"/>
      <c r="L34" s="70"/>
      <c r="M34" s="39"/>
      <c r="N34" s="58"/>
      <c r="O34" s="9"/>
      <c r="P34" s="23"/>
      <c r="Q34" s="42"/>
      <c r="R34" s="28"/>
      <c r="S34" s="28"/>
      <c r="T34" s="28"/>
      <c r="U34" s="28"/>
      <c r="V34" s="28"/>
      <c r="W34" s="28"/>
      <c r="X34" s="28"/>
      <c r="Y34" s="28"/>
      <c r="Z34" s="28"/>
    </row>
    <row r="35" spans="1:26">
      <c r="A35" s="399" t="s">
        <v>4</v>
      </c>
      <c r="B35" s="400"/>
      <c r="C35" s="400"/>
      <c r="D35" s="33">
        <v>5.0000000000000001E-3</v>
      </c>
      <c r="E35" s="33">
        <v>0.1</v>
      </c>
      <c r="F35" s="33">
        <v>75</v>
      </c>
      <c r="G35" s="126">
        <f t="shared" si="3"/>
        <v>7.5</v>
      </c>
      <c r="H35" s="118"/>
      <c r="I35" s="284"/>
      <c r="J35" s="229"/>
      <c r="K35" s="229"/>
      <c r="L35" s="141"/>
      <c r="M35" s="39"/>
      <c r="N35" s="58"/>
      <c r="O35" s="9"/>
      <c r="P35" s="23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spans="1:26">
      <c r="A36" s="399" t="s">
        <v>14</v>
      </c>
      <c r="B36" s="400"/>
      <c r="C36" s="400"/>
      <c r="D36" s="33">
        <v>0.02</v>
      </c>
      <c r="E36" s="33">
        <v>1</v>
      </c>
      <c r="F36" s="33">
        <v>348.65</v>
      </c>
      <c r="G36" s="126">
        <f t="shared" si="3"/>
        <v>348.65</v>
      </c>
      <c r="H36" s="118"/>
      <c r="I36" s="284"/>
      <c r="J36" s="229"/>
      <c r="K36" s="229"/>
      <c r="L36" s="70"/>
      <c r="M36" s="39"/>
      <c r="N36" s="58"/>
      <c r="O36" s="9"/>
      <c r="P36" s="23"/>
      <c r="Q36" s="28"/>
      <c r="R36" s="28"/>
      <c r="S36" s="28"/>
      <c r="T36" s="28"/>
      <c r="U36" s="28"/>
      <c r="V36" s="40"/>
      <c r="W36" s="41"/>
      <c r="X36" s="41"/>
      <c r="Y36" s="41"/>
      <c r="Z36" s="41"/>
    </row>
    <row r="37" spans="1:26">
      <c r="A37" s="399" t="s">
        <v>2</v>
      </c>
      <c r="B37" s="400"/>
      <c r="C37" s="400"/>
      <c r="D37" s="33">
        <v>0.02</v>
      </c>
      <c r="E37" s="33">
        <v>1</v>
      </c>
      <c r="F37" s="33">
        <f>F24</f>
        <v>0</v>
      </c>
      <c r="G37" s="126">
        <f t="shared" si="3"/>
        <v>0</v>
      </c>
      <c r="H37" s="118"/>
      <c r="I37" s="284" t="str">
        <f>A50</f>
        <v>выпечка</v>
      </c>
      <c r="J37" s="229"/>
      <c r="K37" s="229"/>
      <c r="L37" s="70"/>
      <c r="M37" s="39">
        <f>E50</f>
        <v>40</v>
      </c>
      <c r="N37" s="58">
        <f>F50</f>
        <v>12</v>
      </c>
      <c r="O37" s="9">
        <f t="shared" ref="O37:O38" si="4">M37*N37</f>
        <v>480</v>
      </c>
      <c r="P37" s="23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spans="1:26">
      <c r="A38" s="427"/>
      <c r="B38" s="344"/>
      <c r="C38" s="345"/>
      <c r="D38" s="33"/>
      <c r="E38" s="33"/>
      <c r="F38" s="55">
        <f>G38/E31</f>
        <v>16.268333333333331</v>
      </c>
      <c r="G38" s="116">
        <f>SUM(G32:G37)</f>
        <v>488.04999999999995</v>
      </c>
      <c r="H38" s="117"/>
      <c r="I38" s="284" t="str">
        <f>A51</f>
        <v>выпечка</v>
      </c>
      <c r="J38" s="229"/>
      <c r="K38" s="229"/>
      <c r="L38" s="70"/>
      <c r="M38" s="39">
        <f>E51</f>
        <v>50</v>
      </c>
      <c r="N38" s="58">
        <f>F51</f>
        <v>55</v>
      </c>
      <c r="O38" s="9">
        <f t="shared" si="4"/>
        <v>2750</v>
      </c>
      <c r="P38" s="23"/>
      <c r="Q38" s="28"/>
      <c r="R38" s="54"/>
      <c r="S38" s="28"/>
      <c r="T38" s="28"/>
      <c r="U38" s="28"/>
      <c r="V38" s="28"/>
      <c r="W38" s="28"/>
      <c r="X38" s="28"/>
      <c r="Y38" s="28"/>
      <c r="Z38" s="28"/>
    </row>
    <row r="39" spans="1:26">
      <c r="A39" s="282"/>
      <c r="B39" s="283"/>
      <c r="C39" s="283"/>
      <c r="D39" s="7">
        <v>100</v>
      </c>
      <c r="E39" s="7">
        <v>50</v>
      </c>
      <c r="F39" s="56" t="s">
        <v>55</v>
      </c>
      <c r="G39" s="124"/>
      <c r="H39" s="117" t="e">
        <f>#REF!/#REF!</f>
        <v>#REF!</v>
      </c>
      <c r="I39" s="296"/>
      <c r="J39" s="232"/>
      <c r="K39" s="233"/>
      <c r="L39" s="71"/>
      <c r="M39" s="1"/>
      <c r="N39" s="8"/>
      <c r="O39" s="9"/>
      <c r="P39" s="23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spans="1:26">
      <c r="A40" s="74" t="s">
        <v>81</v>
      </c>
      <c r="B40" s="73"/>
      <c r="C40" s="73"/>
      <c r="D40" s="7">
        <v>0.2</v>
      </c>
      <c r="E40" s="7">
        <v>5.22</v>
      </c>
      <c r="F40" s="26">
        <v>55</v>
      </c>
      <c r="G40" s="126">
        <f t="shared" ref="G40:G44" si="5">E40*F40</f>
        <v>287.09999999999997</v>
      </c>
      <c r="H40" s="117"/>
      <c r="I40" s="296"/>
      <c r="J40" s="232"/>
      <c r="K40" s="233"/>
      <c r="L40" s="71"/>
      <c r="M40" s="1"/>
      <c r="N40" s="8"/>
      <c r="O40" s="9"/>
      <c r="P40" s="23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spans="1:26">
      <c r="A41" s="292" t="s">
        <v>77</v>
      </c>
      <c r="B41" s="293"/>
      <c r="C41" s="293"/>
      <c r="D41" s="7">
        <v>0</v>
      </c>
      <c r="E41" s="7">
        <v>0</v>
      </c>
      <c r="F41" s="7">
        <v>434</v>
      </c>
      <c r="G41" s="126">
        <f t="shared" si="5"/>
        <v>0</v>
      </c>
      <c r="H41" s="117"/>
      <c r="I41" s="296"/>
      <c r="J41" s="232"/>
      <c r="K41" s="233"/>
      <c r="L41" s="142"/>
      <c r="M41" s="1"/>
      <c r="N41" s="1"/>
      <c r="O41" s="9"/>
      <c r="P41" s="23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spans="1:26">
      <c r="A42" s="395" t="s">
        <v>36</v>
      </c>
      <c r="B42" s="385"/>
      <c r="C42" s="386"/>
      <c r="D42" s="33">
        <v>0.02</v>
      </c>
      <c r="E42" s="13">
        <v>1.6</v>
      </c>
      <c r="F42" s="33">
        <v>264.57</v>
      </c>
      <c r="G42" s="126">
        <f t="shared" si="5"/>
        <v>423.31200000000001</v>
      </c>
      <c r="H42" s="117"/>
      <c r="I42" s="296"/>
      <c r="J42" s="232"/>
      <c r="K42" s="233"/>
      <c r="L42" s="142"/>
      <c r="M42" s="1"/>
      <c r="N42" s="8"/>
      <c r="O42" s="9"/>
      <c r="P42" s="23"/>
      <c r="Q42" s="41"/>
      <c r="R42" s="28"/>
      <c r="S42" s="28"/>
      <c r="T42" s="28"/>
      <c r="U42" s="28"/>
      <c r="V42" s="28"/>
      <c r="W42" s="28"/>
      <c r="X42" s="28"/>
      <c r="Y42" s="28"/>
      <c r="Z42" s="28"/>
    </row>
    <row r="43" spans="1:26">
      <c r="A43" s="127" t="s">
        <v>16</v>
      </c>
      <c r="B43" s="78"/>
      <c r="C43" s="78"/>
      <c r="D43" s="33"/>
      <c r="E43" s="13">
        <v>0</v>
      </c>
      <c r="F43" s="33">
        <v>52</v>
      </c>
      <c r="G43" s="126">
        <f t="shared" si="5"/>
        <v>0</v>
      </c>
      <c r="H43" s="117"/>
      <c r="I43" s="415"/>
      <c r="J43" s="246"/>
      <c r="K43" s="247"/>
      <c r="L43" s="1"/>
      <c r="M43" s="1"/>
      <c r="N43" s="8"/>
      <c r="O43" s="61">
        <f>SUM(O9:O42)</f>
        <v>11730.4305</v>
      </c>
      <c r="P43" s="23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spans="1:26">
      <c r="A44" s="395" t="s">
        <v>76</v>
      </c>
      <c r="B44" s="385"/>
      <c r="C44" s="386"/>
      <c r="D44" s="33">
        <v>0.02</v>
      </c>
      <c r="E44" s="13">
        <v>1.5</v>
      </c>
      <c r="F44" s="33">
        <v>744.4</v>
      </c>
      <c r="G44" s="126">
        <f t="shared" si="5"/>
        <v>1116.5999999999999</v>
      </c>
      <c r="H44" s="119"/>
      <c r="I44" s="284"/>
      <c r="J44" s="229"/>
      <c r="K44" s="229"/>
      <c r="L44" s="70"/>
      <c r="M44" s="44"/>
      <c r="N44" s="44"/>
      <c r="O44" s="1"/>
      <c r="P44" s="23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spans="1:26">
      <c r="A45" s="422"/>
      <c r="B45" s="423"/>
      <c r="C45" s="423"/>
      <c r="D45" s="7"/>
      <c r="E45" s="7">
        <v>0</v>
      </c>
      <c r="F45" s="55">
        <f>G45/E39</f>
        <v>36.540239999999997</v>
      </c>
      <c r="G45" s="116">
        <f>SUM(G40:G44)</f>
        <v>1827.0119999999999</v>
      </c>
      <c r="H45" s="117" t="e">
        <f>#REF!/#REF!</f>
        <v>#REF!</v>
      </c>
      <c r="I45" s="287"/>
      <c r="J45" s="228"/>
      <c r="K45" s="228"/>
      <c r="L45" s="228"/>
      <c r="M45" s="16"/>
      <c r="N45" s="16"/>
      <c r="P45" s="23"/>
      <c r="Q45" s="42">
        <f>G55-O43</f>
        <v>-11730.4305</v>
      </c>
      <c r="R45" s="28"/>
      <c r="S45" s="28"/>
      <c r="T45" s="28"/>
      <c r="U45" s="28"/>
      <c r="V45" s="28"/>
      <c r="W45" s="28"/>
      <c r="X45" s="28"/>
      <c r="Y45" s="28"/>
      <c r="Z45" s="28"/>
    </row>
    <row r="46" spans="1:26" ht="15.75" thickBot="1">
      <c r="A46" s="393" t="s">
        <v>39</v>
      </c>
      <c r="B46" s="230"/>
      <c r="C46" s="231"/>
      <c r="D46" s="7"/>
      <c r="E46" s="7">
        <v>200</v>
      </c>
      <c r="F46" s="7">
        <f>'[1]ноябрь 2025г'!$BJ$174</f>
        <v>1.8</v>
      </c>
      <c r="G46" s="124">
        <f>E46*F46</f>
        <v>360</v>
      </c>
      <c r="H46" s="118"/>
      <c r="I46" s="424">
        <f>G50+G51</f>
        <v>3230</v>
      </c>
      <c r="J46" s="227"/>
      <c r="K46" s="227"/>
      <c r="L46" s="24"/>
      <c r="M46" s="224">
        <v>0</v>
      </c>
      <c r="N46" s="66"/>
      <c r="O46" s="67">
        <v>0</v>
      </c>
      <c r="P46" s="114">
        <v>0</v>
      </c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spans="1:26">
      <c r="A47" s="393" t="s">
        <v>39</v>
      </c>
      <c r="B47" s="230"/>
      <c r="C47" s="231"/>
      <c r="D47" s="7"/>
      <c r="E47" s="7">
        <v>0</v>
      </c>
      <c r="F47" s="7">
        <v>1.71</v>
      </c>
      <c r="G47" s="124">
        <f>E47*F47</f>
        <v>0</v>
      </c>
      <c r="H47" s="118"/>
      <c r="I47" s="413">
        <v>2351.4</v>
      </c>
      <c r="J47" s="414"/>
      <c r="K47" s="414"/>
      <c r="L47" s="225"/>
      <c r="M47" s="49">
        <v>0.4</v>
      </c>
      <c r="N47" s="109"/>
      <c r="O47" s="110">
        <f>I47*1.4</f>
        <v>3291.96</v>
      </c>
      <c r="P47" s="50">
        <f>O47-I47</f>
        <v>940.56</v>
      </c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spans="1:26">
      <c r="A48" s="393" t="s">
        <v>4</v>
      </c>
      <c r="B48" s="230"/>
      <c r="C48" s="231"/>
      <c r="D48" s="7"/>
      <c r="E48" s="7">
        <v>4.5</v>
      </c>
      <c r="F48" s="7">
        <f>F35</f>
        <v>75</v>
      </c>
      <c r="G48" s="124">
        <f>E48*F48</f>
        <v>337.5</v>
      </c>
      <c r="H48" s="118"/>
      <c r="I48" s="394">
        <f>G45+G49+G53</f>
        <v>5774.5119999999997</v>
      </c>
      <c r="J48" s="246"/>
      <c r="K48" s="246"/>
      <c r="L48" s="221"/>
      <c r="M48" s="15">
        <v>0.6</v>
      </c>
      <c r="N48" s="1"/>
      <c r="O48" s="111">
        <f>I48*1.6</f>
        <v>9239.2191999999995</v>
      </c>
      <c r="P48" s="38">
        <f>O48-I48</f>
        <v>3464.7071999999998</v>
      </c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spans="1:26">
      <c r="A49" s="422"/>
      <c r="B49" s="423"/>
      <c r="C49" s="423"/>
      <c r="D49" s="7"/>
      <c r="E49" s="33"/>
      <c r="F49" s="62">
        <v>0</v>
      </c>
      <c r="G49" s="116">
        <f>SUM(G46:G48)</f>
        <v>697.5</v>
      </c>
      <c r="H49" s="118"/>
      <c r="I49" s="419">
        <f>G38</f>
        <v>488.04999999999995</v>
      </c>
      <c r="J49" s="420"/>
      <c r="K49" s="420"/>
      <c r="L49" s="421"/>
      <c r="M49" s="15">
        <v>1</v>
      </c>
      <c r="N49" s="1"/>
      <c r="O49" s="112">
        <f>I49*2</f>
        <v>976.09999999999991</v>
      </c>
      <c r="P49" s="38">
        <f>O49-I49</f>
        <v>488.04999999999995</v>
      </c>
      <c r="Q49" s="28"/>
      <c r="R49" s="42"/>
      <c r="S49" s="28"/>
      <c r="T49" s="28"/>
      <c r="U49" s="28"/>
      <c r="V49" s="28"/>
      <c r="W49" s="28"/>
      <c r="X49" s="28"/>
      <c r="Y49" s="28"/>
      <c r="Z49" s="28"/>
    </row>
    <row r="50" spans="1:26" ht="15.75" thickBot="1">
      <c r="A50" s="309" t="s">
        <v>41</v>
      </c>
      <c r="B50" s="234"/>
      <c r="C50" s="234"/>
      <c r="D50" s="18">
        <v>2.5000000000000001E-2</v>
      </c>
      <c r="E50" s="7">
        <v>40</v>
      </c>
      <c r="F50" s="7">
        <v>12</v>
      </c>
      <c r="G50" s="126">
        <f>F50*E50</f>
        <v>480</v>
      </c>
      <c r="H50" s="118"/>
      <c r="I50" s="416">
        <f>O43</f>
        <v>11730.4305</v>
      </c>
      <c r="J50" s="417"/>
      <c r="K50" s="417"/>
      <c r="L50" s="418"/>
      <c r="M50" s="17"/>
      <c r="N50" s="17" t="s">
        <v>34</v>
      </c>
      <c r="O50" s="68">
        <f>O47+O48+O49</f>
        <v>13507.279199999999</v>
      </c>
      <c r="P50" s="113">
        <f>SUM(P47:P49)</f>
        <v>4893.3172000000004</v>
      </c>
      <c r="Q50" s="42">
        <f>O50-P50</f>
        <v>8613.9619999999995</v>
      </c>
      <c r="R50" s="28"/>
      <c r="S50" s="28"/>
      <c r="T50" s="28"/>
      <c r="U50" s="28"/>
      <c r="V50" s="28"/>
      <c r="W50" s="28"/>
      <c r="X50" s="28"/>
      <c r="Y50" s="28"/>
      <c r="Z50" s="28"/>
    </row>
    <row r="51" spans="1:26">
      <c r="A51" s="309" t="s">
        <v>41</v>
      </c>
      <c r="B51" s="234"/>
      <c r="C51" s="234"/>
      <c r="D51" s="18">
        <v>2.5000000000000001E-2</v>
      </c>
      <c r="E51" s="7">
        <v>50</v>
      </c>
      <c r="F51" s="7">
        <v>55</v>
      </c>
      <c r="G51" s="126">
        <f>F51*E51</f>
        <v>2750</v>
      </c>
      <c r="H51" s="118">
        <f>G38/E31</f>
        <v>16.268333333333331</v>
      </c>
      <c r="I51" s="425"/>
      <c r="J51" s="426"/>
      <c r="K51" s="426"/>
      <c r="L51" s="72"/>
      <c r="M51" s="35"/>
      <c r="N51" s="2"/>
      <c r="O51" s="37"/>
      <c r="P51" s="86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spans="1:26">
      <c r="A52" s="310" t="s">
        <v>80</v>
      </c>
      <c r="B52" s="234"/>
      <c r="C52" s="234"/>
      <c r="D52" s="7"/>
      <c r="E52" s="7">
        <v>1</v>
      </c>
      <c r="F52" s="7">
        <v>20</v>
      </c>
      <c r="G52" s="126">
        <f>F52*E52</f>
        <v>20</v>
      </c>
      <c r="H52" s="29"/>
      <c r="I52" s="296"/>
      <c r="J52" s="232"/>
      <c r="K52" s="232"/>
      <c r="L52" s="28"/>
      <c r="M52" s="1"/>
      <c r="N52" s="11"/>
      <c r="O52" s="1"/>
      <c r="P52" s="23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spans="1:26">
      <c r="A53" s="396"/>
      <c r="B53" s="397"/>
      <c r="C53" s="398"/>
      <c r="D53" s="7"/>
      <c r="E53" s="7"/>
      <c r="F53" s="7"/>
      <c r="G53" s="116">
        <f>SUM(G50:G52)</f>
        <v>3250</v>
      </c>
      <c r="H53" s="29" t="e">
        <f>#REF!*#REF!</f>
        <v>#REF!</v>
      </c>
      <c r="I53" s="296" t="s">
        <v>89</v>
      </c>
      <c r="J53" s="232"/>
      <c r="K53" s="232"/>
      <c r="L53" s="34"/>
      <c r="M53" s="1">
        <v>100</v>
      </c>
      <c r="N53" s="1">
        <v>40</v>
      </c>
      <c r="O53" s="1"/>
      <c r="P53" s="23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spans="1:26">
      <c r="A54" s="296" t="s">
        <v>99</v>
      </c>
      <c r="B54" s="232"/>
      <c r="C54" s="233"/>
      <c r="D54" s="1"/>
      <c r="E54" s="1"/>
      <c r="F54" s="1"/>
      <c r="G54" s="38"/>
      <c r="H54" s="29" t="e">
        <f>#REF!*#REF!</f>
        <v>#REF!</v>
      </c>
      <c r="I54" s="284" t="s">
        <v>65</v>
      </c>
      <c r="J54" s="230"/>
      <c r="K54" s="230"/>
      <c r="L54" s="70"/>
      <c r="M54" s="1">
        <v>0.15</v>
      </c>
      <c r="N54" s="1">
        <v>3</v>
      </c>
      <c r="O54" s="1">
        <v>474</v>
      </c>
      <c r="P54" s="38">
        <f>N54*O54</f>
        <v>1422</v>
      </c>
      <c r="Q54" s="42"/>
      <c r="R54" s="28"/>
      <c r="S54" s="28"/>
      <c r="T54" s="28"/>
      <c r="U54" s="28"/>
      <c r="V54" s="28"/>
      <c r="W54" s="28"/>
      <c r="X54" s="28"/>
      <c r="Y54" s="28"/>
      <c r="Z54" s="28"/>
    </row>
    <row r="55" spans="1:26">
      <c r="A55" s="243"/>
      <c r="B55" s="243"/>
      <c r="C55" s="243"/>
      <c r="D55" s="1"/>
      <c r="E55" s="1"/>
      <c r="F55" s="1"/>
      <c r="G55" s="8"/>
      <c r="H55" s="103"/>
      <c r="I55" s="393" t="s">
        <v>3</v>
      </c>
      <c r="J55" s="230"/>
      <c r="K55" s="230"/>
      <c r="L55" s="70"/>
      <c r="M55" s="1">
        <v>10</v>
      </c>
      <c r="N55" s="1">
        <v>0</v>
      </c>
      <c r="O55" s="1">
        <v>35</v>
      </c>
      <c r="P55" s="38">
        <f t="shared" ref="P55:P58" si="6">N55*O55</f>
        <v>0</v>
      </c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spans="1:26">
      <c r="A56" s="226" t="s">
        <v>100</v>
      </c>
      <c r="B56" s="226"/>
      <c r="C56" s="226"/>
      <c r="D56" s="1"/>
      <c r="E56" s="1">
        <v>0</v>
      </c>
      <c r="F56" s="1">
        <v>0</v>
      </c>
      <c r="G56" s="8">
        <f>E56*F56</f>
        <v>0</v>
      </c>
      <c r="H56" s="103" t="e">
        <f>#REF!*#REF!</f>
        <v>#REF!</v>
      </c>
      <c r="I56" s="393" t="s">
        <v>2</v>
      </c>
      <c r="J56" s="230"/>
      <c r="K56" s="230"/>
      <c r="L56" s="70"/>
      <c r="M56" s="1">
        <v>10</v>
      </c>
      <c r="N56" s="1">
        <v>0</v>
      </c>
      <c r="O56" s="1">
        <f>F37</f>
        <v>0</v>
      </c>
      <c r="P56" s="38">
        <f t="shared" si="6"/>
        <v>0</v>
      </c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spans="1:26">
      <c r="A57" s="226" t="s">
        <v>101</v>
      </c>
      <c r="B57" s="226"/>
      <c r="C57" s="226"/>
      <c r="D57" s="1"/>
      <c r="E57" s="1">
        <v>0</v>
      </c>
      <c r="F57" s="1">
        <v>0</v>
      </c>
      <c r="G57" s="8">
        <f t="shared" ref="G57:G59" si="7">E57*F57</f>
        <v>0</v>
      </c>
      <c r="H57" s="103" t="e">
        <f>#REF!*#REF!</f>
        <v>#REF!</v>
      </c>
      <c r="I57" s="393" t="s">
        <v>0</v>
      </c>
      <c r="J57" s="230"/>
      <c r="K57" s="230"/>
      <c r="L57" s="70"/>
      <c r="M57" s="1">
        <v>10</v>
      </c>
      <c r="N57" s="1">
        <v>0</v>
      </c>
      <c r="O57" s="1">
        <v>765</v>
      </c>
      <c r="P57" s="38">
        <f t="shared" si="6"/>
        <v>0</v>
      </c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spans="1:26">
      <c r="A58" s="226" t="s">
        <v>2</v>
      </c>
      <c r="B58" s="226"/>
      <c r="C58" s="226"/>
      <c r="D58" s="1"/>
      <c r="E58" s="1">
        <v>0</v>
      </c>
      <c r="F58" s="1">
        <v>0</v>
      </c>
      <c r="G58" s="8">
        <f t="shared" si="7"/>
        <v>0</v>
      </c>
      <c r="H58" s="29"/>
      <c r="I58" s="393" t="s">
        <v>76</v>
      </c>
      <c r="J58" s="230"/>
      <c r="K58" s="230"/>
      <c r="L58" s="70"/>
      <c r="M58" s="1">
        <v>25</v>
      </c>
      <c r="N58" s="1">
        <v>1</v>
      </c>
      <c r="O58" s="1">
        <f>F44</f>
        <v>744.4</v>
      </c>
      <c r="P58" s="38">
        <f t="shared" si="6"/>
        <v>744.4</v>
      </c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spans="1:26">
      <c r="A59" s="226" t="s">
        <v>0</v>
      </c>
      <c r="B59" s="226"/>
      <c r="C59" s="226"/>
      <c r="D59" s="1"/>
      <c r="E59" s="1">
        <v>0</v>
      </c>
      <c r="F59" s="1">
        <v>0</v>
      </c>
      <c r="G59" s="8">
        <f t="shared" si="7"/>
        <v>0</v>
      </c>
      <c r="H59" s="29" t="e">
        <f>#REF!*#REF!</f>
        <v>#REF!</v>
      </c>
      <c r="I59" s="289"/>
      <c r="J59" s="290"/>
      <c r="K59" s="290"/>
      <c r="L59" s="70"/>
      <c r="M59" s="1"/>
      <c r="N59" s="1"/>
      <c r="O59" s="48">
        <f>P59/N53</f>
        <v>54.160000000000004</v>
      </c>
      <c r="P59" s="115">
        <f>SUM(P54:P58)</f>
        <v>2166.4</v>
      </c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spans="1:26">
      <c r="A60" s="226"/>
      <c r="B60" s="226"/>
      <c r="C60" s="226"/>
      <c r="D60" s="1"/>
      <c r="E60" s="1"/>
      <c r="F60" s="1"/>
      <c r="G60" s="8"/>
      <c r="H60" s="29" t="e">
        <f>#REF!*#REF!</f>
        <v>#REF!</v>
      </c>
      <c r="I60" s="393" t="s">
        <v>36</v>
      </c>
      <c r="J60" s="230"/>
      <c r="K60" s="230"/>
      <c r="L60" s="70"/>
      <c r="M60" s="1">
        <v>15</v>
      </c>
      <c r="N60" s="1">
        <v>0.85</v>
      </c>
      <c r="O60" s="1">
        <f>F42</f>
        <v>264.57</v>
      </c>
      <c r="P60" s="38">
        <f>N60*O60</f>
        <v>224.88449999999997</v>
      </c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spans="1:26">
      <c r="A61" s="226"/>
      <c r="B61" s="226"/>
      <c r="C61" s="226"/>
      <c r="D61" s="1"/>
      <c r="E61" s="1"/>
      <c r="F61" s="179" t="s">
        <v>34</v>
      </c>
      <c r="G61" s="180">
        <f>G17+G25+G30+G38+G45+G49+G53+G60+P59+P62</f>
        <v>11730.4305</v>
      </c>
      <c r="H61" s="29" t="e">
        <f>#REF!*#REF!</f>
        <v>#REF!</v>
      </c>
      <c r="I61" s="393" t="s">
        <v>65</v>
      </c>
      <c r="J61" s="230"/>
      <c r="K61" s="230"/>
      <c r="L61" s="70"/>
      <c r="M61" s="1"/>
      <c r="N61" s="1">
        <v>0</v>
      </c>
      <c r="O61" s="1">
        <v>176</v>
      </c>
      <c r="P61" s="38">
        <f>N61*O61</f>
        <v>0</v>
      </c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spans="1:26">
      <c r="A62" s="243"/>
      <c r="B62" s="243"/>
      <c r="C62" s="243"/>
      <c r="D62" s="1"/>
      <c r="E62" s="1"/>
      <c r="F62" s="1"/>
      <c r="G62" s="8"/>
      <c r="H62" s="103">
        <f>E50*F50</f>
        <v>480</v>
      </c>
      <c r="I62" s="393"/>
      <c r="J62" s="230"/>
      <c r="K62" s="230"/>
      <c r="L62" s="70"/>
      <c r="M62" s="1"/>
      <c r="N62" s="1"/>
      <c r="O62" s="1"/>
      <c r="P62" s="116">
        <f>SUM(P60:P61)</f>
        <v>224.88449999999997</v>
      </c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spans="1:26">
      <c r="A63" s="243"/>
      <c r="B63" s="243"/>
      <c r="C63" s="243"/>
      <c r="D63" s="1"/>
      <c r="E63" s="1"/>
      <c r="F63" s="1"/>
      <c r="G63" s="8"/>
      <c r="H63" s="103">
        <f>E51*F51</f>
        <v>2750</v>
      </c>
      <c r="I63" s="296"/>
      <c r="J63" s="232"/>
      <c r="K63" s="233"/>
      <c r="L63" s="71"/>
      <c r="M63" s="1"/>
      <c r="N63" s="1"/>
      <c r="O63" s="1"/>
      <c r="P63" s="23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spans="1:26">
      <c r="A64" s="243"/>
      <c r="B64" s="243"/>
      <c r="C64" s="243"/>
      <c r="D64" s="1"/>
      <c r="E64" s="1"/>
      <c r="F64" s="1"/>
      <c r="G64" s="8"/>
      <c r="H64" s="103"/>
      <c r="I64" s="289"/>
      <c r="J64" s="290"/>
      <c r="K64" s="291"/>
      <c r="L64" s="71"/>
      <c r="M64" s="1"/>
      <c r="N64" s="1"/>
      <c r="O64" s="1"/>
      <c r="P64" s="23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spans="1:26">
      <c r="A65" s="243"/>
      <c r="B65" s="243"/>
      <c r="C65" s="243"/>
      <c r="D65" s="1"/>
      <c r="E65" s="1"/>
      <c r="F65" s="1"/>
      <c r="G65" s="8"/>
      <c r="H65" s="103" t="e">
        <f>#REF!*#REF!</f>
        <v>#REF!</v>
      </c>
      <c r="I65" s="415"/>
      <c r="J65" s="246"/>
      <c r="K65" s="247"/>
      <c r="L65" s="1"/>
      <c r="M65" s="1"/>
      <c r="N65" s="1"/>
      <c r="O65" s="1"/>
      <c r="P65" s="23"/>
      <c r="Q65" s="42"/>
      <c r="R65" s="28"/>
      <c r="S65" s="28"/>
      <c r="T65" s="28"/>
      <c r="U65" s="28"/>
      <c r="V65" s="28"/>
      <c r="W65" s="28"/>
      <c r="X65" s="28"/>
      <c r="Y65" s="28"/>
      <c r="Z65" s="28"/>
    </row>
    <row r="66" spans="1:26">
      <c r="A66" s="243"/>
      <c r="B66" s="243"/>
      <c r="C66" s="243"/>
      <c r="D66" s="1"/>
      <c r="E66" s="1"/>
      <c r="F66" s="1"/>
      <c r="G66" s="8"/>
      <c r="H66" s="103" t="e">
        <f>#REF!*#REF!</f>
        <v>#REF!</v>
      </c>
      <c r="I66" s="431"/>
      <c r="J66" s="382"/>
      <c r="K66" s="383"/>
      <c r="L66" s="16"/>
      <c r="M66" s="16"/>
      <c r="N66" s="16"/>
      <c r="O66" s="16"/>
      <c r="P66" s="106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spans="1:26">
      <c r="A67" s="243"/>
      <c r="B67" s="243"/>
      <c r="C67" s="243"/>
      <c r="D67" s="1"/>
      <c r="E67" s="1"/>
      <c r="F67" s="1"/>
      <c r="G67" s="8"/>
      <c r="H67" s="103" t="e">
        <f>#REF!*#REF!</f>
        <v>#REF!</v>
      </c>
      <c r="I67" s="415"/>
      <c r="J67" s="246"/>
      <c r="K67" s="247"/>
      <c r="L67" s="1"/>
      <c r="M67" s="1"/>
      <c r="N67" s="1"/>
      <c r="O67" s="1"/>
      <c r="P67" s="23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spans="1:26" ht="15.75" thickBot="1">
      <c r="A68" s="342"/>
      <c r="B68" s="343"/>
      <c r="C68" s="435"/>
      <c r="D68" s="147"/>
      <c r="E68" s="147"/>
      <c r="F68" s="147"/>
      <c r="G68" s="8"/>
      <c r="I68" s="432"/>
      <c r="J68" s="433"/>
      <c r="K68" s="434"/>
      <c r="L68" s="17"/>
      <c r="M68" s="17"/>
      <c r="N68" s="17"/>
      <c r="O68" s="17"/>
      <c r="P68" s="51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spans="1:26"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spans="1:26"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spans="1:26">
      <c r="Q71" s="42"/>
      <c r="R71" s="28"/>
      <c r="S71" s="28"/>
      <c r="T71" s="28"/>
      <c r="U71" s="28"/>
      <c r="V71" s="28"/>
      <c r="W71" s="28"/>
      <c r="X71" s="28"/>
      <c r="Y71" s="28"/>
      <c r="Z71" s="28"/>
    </row>
    <row r="72" spans="1:26"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spans="1:26"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spans="1:26"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spans="1:26"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spans="1:26"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spans="1:26"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spans="1:26"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spans="1:26"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spans="1:26"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spans="17:26"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spans="17:26"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spans="17:26"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9" spans="17:26">
      <c r="R89" t="s">
        <v>49</v>
      </c>
    </row>
  </sheetData>
  <mergeCells count="126">
    <mergeCell ref="I66:K66"/>
    <mergeCell ref="I67:K67"/>
    <mergeCell ref="I64:K64"/>
    <mergeCell ref="I68:K68"/>
    <mergeCell ref="A53:C53"/>
    <mergeCell ref="A55:C55"/>
    <mergeCell ref="A52:C52"/>
    <mergeCell ref="A62:C62"/>
    <mergeCell ref="A63:C63"/>
    <mergeCell ref="A64:C64"/>
    <mergeCell ref="A65:C65"/>
    <mergeCell ref="A66:C66"/>
    <mergeCell ref="A67:C67"/>
    <mergeCell ref="A68:C68"/>
    <mergeCell ref="A36:C36"/>
    <mergeCell ref="I32:K32"/>
    <mergeCell ref="I36:K36"/>
    <mergeCell ref="I37:K37"/>
    <mergeCell ref="I38:K38"/>
    <mergeCell ref="I30:K30"/>
    <mergeCell ref="I44:K44"/>
    <mergeCell ref="I34:K34"/>
    <mergeCell ref="I33:K33"/>
    <mergeCell ref="A37:C37"/>
    <mergeCell ref="A38:C38"/>
    <mergeCell ref="A35:C35"/>
    <mergeCell ref="A42:C42"/>
    <mergeCell ref="A34:C34"/>
    <mergeCell ref="A31:C31"/>
    <mergeCell ref="A33:C33"/>
    <mergeCell ref="A30:C30"/>
    <mergeCell ref="I41:K41"/>
    <mergeCell ref="I42:K42"/>
    <mergeCell ref="I45:L45"/>
    <mergeCell ref="A49:C49"/>
    <mergeCell ref="I46:K46"/>
    <mergeCell ref="A45:C45"/>
    <mergeCell ref="A39:C39"/>
    <mergeCell ref="I51:K51"/>
    <mergeCell ref="I52:K52"/>
    <mergeCell ref="I39:K39"/>
    <mergeCell ref="I40:K40"/>
    <mergeCell ref="I43:K43"/>
    <mergeCell ref="A17:C17"/>
    <mergeCell ref="I63:K63"/>
    <mergeCell ref="A48:C48"/>
    <mergeCell ref="I62:K62"/>
    <mergeCell ref="I47:K47"/>
    <mergeCell ref="A47:C47"/>
    <mergeCell ref="I65:K65"/>
    <mergeCell ref="I53:K53"/>
    <mergeCell ref="I54:K54"/>
    <mergeCell ref="I61:K61"/>
    <mergeCell ref="I50:L50"/>
    <mergeCell ref="I49:L49"/>
    <mergeCell ref="A57:C57"/>
    <mergeCell ref="A58:C58"/>
    <mergeCell ref="A59:C59"/>
    <mergeCell ref="A60:C60"/>
    <mergeCell ref="A61:C61"/>
    <mergeCell ref="A50:C50"/>
    <mergeCell ref="A56:C56"/>
    <mergeCell ref="I58:K58"/>
    <mergeCell ref="A51:C51"/>
    <mergeCell ref="I55:K55"/>
    <mergeCell ref="I56:K56"/>
    <mergeCell ref="A54:C54"/>
    <mergeCell ref="I26:L26"/>
    <mergeCell ref="I29:K29"/>
    <mergeCell ref="A26:C26"/>
    <mergeCell ref="I18:K18"/>
    <mergeCell ref="I20:L20"/>
    <mergeCell ref="I19:L19"/>
    <mergeCell ref="I22:K22"/>
    <mergeCell ref="A18:C18"/>
    <mergeCell ref="A19:C19"/>
    <mergeCell ref="A20:C20"/>
    <mergeCell ref="A24:C24"/>
    <mergeCell ref="A28:C28"/>
    <mergeCell ref="A27:C27"/>
    <mergeCell ref="I28:K28"/>
    <mergeCell ref="I1:P2"/>
    <mergeCell ref="I3:P4"/>
    <mergeCell ref="A1:H2"/>
    <mergeCell ref="A3:H4"/>
    <mergeCell ref="A8:C8"/>
    <mergeCell ref="I8:L8"/>
    <mergeCell ref="A14:C14"/>
    <mergeCell ref="I10:L10"/>
    <mergeCell ref="I15:K15"/>
    <mergeCell ref="A9:C9"/>
    <mergeCell ref="I9:L9"/>
    <mergeCell ref="I5:P7"/>
    <mergeCell ref="A13:C13"/>
    <mergeCell ref="A10:C10"/>
    <mergeCell ref="I13:L13"/>
    <mergeCell ref="A5:H5"/>
    <mergeCell ref="A6:H6"/>
    <mergeCell ref="A7:H7"/>
    <mergeCell ref="I11:L11"/>
    <mergeCell ref="A11:C11"/>
    <mergeCell ref="A12:C12"/>
    <mergeCell ref="I16:K16"/>
    <mergeCell ref="I12:K12"/>
    <mergeCell ref="A15:C15"/>
    <mergeCell ref="A16:C16"/>
    <mergeCell ref="I60:K60"/>
    <mergeCell ref="I31:K31"/>
    <mergeCell ref="I21:L21"/>
    <mergeCell ref="I23:K23"/>
    <mergeCell ref="A21:C21"/>
    <mergeCell ref="A22:C22"/>
    <mergeCell ref="I57:K57"/>
    <mergeCell ref="I59:K59"/>
    <mergeCell ref="I48:K48"/>
    <mergeCell ref="A41:C41"/>
    <mergeCell ref="A44:C44"/>
    <mergeCell ref="I24:K24"/>
    <mergeCell ref="I25:K25"/>
    <mergeCell ref="A46:C46"/>
    <mergeCell ref="I35:K35"/>
    <mergeCell ref="I27:K27"/>
    <mergeCell ref="A25:C25"/>
    <mergeCell ref="I17:L17"/>
    <mergeCell ref="A29:C29"/>
    <mergeCell ref="A32:C32"/>
  </mergeCells>
  <pageMargins left="0.70866141732283472" right="0.70866141732283472" top="0.74803149606299213" bottom="0.74803149606299213" header="0.31496062992125984" footer="0.31496062992125984"/>
  <pageSetup paperSize="9" scale="89" orientation="landscape" r:id="rId1"/>
  <rowBreaks count="2" manualBreakCount="2">
    <brk id="33" max="16" man="1"/>
    <brk id="68" max="16" man="1"/>
  </rowBreaks>
  <colBreaks count="1" manualBreakCount="1">
    <brk id="16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7"/>
  <sheetViews>
    <sheetView workbookViewId="0">
      <selection activeCell="P28" sqref="P28"/>
    </sheetView>
  </sheetViews>
  <sheetFormatPr defaultRowHeight="15"/>
  <cols>
    <col min="4" max="4" width="9.85546875" customWidth="1"/>
    <col min="5" max="5" width="10.5703125" customWidth="1"/>
    <col min="6" max="6" width="11" customWidth="1"/>
    <col min="7" max="7" width="11.28515625" customWidth="1"/>
    <col min="10" max="10" width="9.7109375" customWidth="1"/>
    <col min="11" max="11" width="11.5703125" customWidth="1"/>
    <col min="12" max="12" width="11.28515625" customWidth="1"/>
    <col min="13" max="13" width="12.28515625" customWidth="1"/>
  </cols>
  <sheetData>
    <row r="1" spans="1:14" ht="17.100000000000001" customHeight="1">
      <c r="A1" s="456" t="s">
        <v>7</v>
      </c>
      <c r="B1" s="457"/>
      <c r="C1" s="457"/>
      <c r="D1" s="457"/>
      <c r="E1" s="457"/>
      <c r="F1" s="457"/>
      <c r="G1" s="458"/>
      <c r="H1" s="450" t="str">
        <f>ГПД!H1</f>
        <v>Утверждаю: 05 декабря 2025г</v>
      </c>
      <c r="I1" s="451"/>
      <c r="J1" s="451"/>
      <c r="K1" s="451"/>
      <c r="L1" s="451"/>
      <c r="M1" s="452"/>
    </row>
    <row r="2" spans="1:14" ht="9.75" customHeight="1">
      <c r="A2" s="459"/>
      <c r="B2" s="460"/>
      <c r="C2" s="460"/>
      <c r="D2" s="460"/>
      <c r="E2" s="460"/>
      <c r="F2" s="460"/>
      <c r="G2" s="461"/>
      <c r="H2" s="453"/>
      <c r="I2" s="454"/>
      <c r="J2" s="454"/>
      <c r="K2" s="454"/>
      <c r="L2" s="454"/>
      <c r="M2" s="455"/>
    </row>
    <row r="3" spans="1:14" ht="19.5" customHeight="1">
      <c r="A3" s="470" t="s">
        <v>44</v>
      </c>
      <c r="B3" s="471"/>
      <c r="C3" s="471"/>
      <c r="D3" s="471"/>
      <c r="E3" s="471"/>
      <c r="F3" s="471"/>
      <c r="G3" s="472"/>
      <c r="H3" s="453" t="s">
        <v>63</v>
      </c>
      <c r="I3" s="454"/>
      <c r="J3" s="454"/>
      <c r="K3" s="454"/>
      <c r="L3" s="454"/>
      <c r="M3" s="455"/>
    </row>
    <row r="4" spans="1:14" ht="9" customHeight="1">
      <c r="A4" s="470"/>
      <c r="B4" s="471"/>
      <c r="C4" s="471"/>
      <c r="D4" s="471"/>
      <c r="E4" s="471"/>
      <c r="F4" s="471"/>
      <c r="G4" s="472"/>
      <c r="H4" s="453"/>
      <c r="I4" s="454"/>
      <c r="J4" s="454"/>
      <c r="K4" s="454"/>
      <c r="L4" s="454"/>
      <c r="M4" s="455"/>
    </row>
    <row r="5" spans="1:14" ht="17.100000000000001" customHeight="1">
      <c r="A5" s="473" t="s">
        <v>41</v>
      </c>
      <c r="B5" s="474"/>
      <c r="C5" s="474"/>
      <c r="D5" s="474"/>
      <c r="E5" s="474"/>
      <c r="F5" s="474"/>
      <c r="G5" s="475"/>
      <c r="H5" s="466" t="s">
        <v>8</v>
      </c>
      <c r="I5" s="466"/>
      <c r="J5" s="466"/>
      <c r="K5" s="466"/>
      <c r="L5" s="466"/>
      <c r="M5" s="467"/>
    </row>
    <row r="6" spans="1:14" ht="17.100000000000001" customHeight="1" thickBot="1">
      <c r="A6" s="476"/>
      <c r="B6" s="477"/>
      <c r="C6" s="477"/>
      <c r="D6" s="477"/>
      <c r="E6" s="477"/>
      <c r="F6" s="477"/>
      <c r="G6" s="478"/>
      <c r="H6" s="468"/>
      <c r="I6" s="468"/>
      <c r="J6" s="468"/>
      <c r="K6" s="468"/>
      <c r="L6" s="468"/>
      <c r="M6" s="469"/>
    </row>
    <row r="7" spans="1:14" ht="17.100000000000001" customHeight="1" thickBot="1">
      <c r="A7" s="462" t="s">
        <v>9</v>
      </c>
      <c r="B7" s="463"/>
      <c r="C7" s="463"/>
      <c r="D7" s="150" t="s">
        <v>13</v>
      </c>
      <c r="E7" s="150" t="s">
        <v>10</v>
      </c>
      <c r="F7" s="150" t="s">
        <v>11</v>
      </c>
      <c r="G7" s="151" t="s">
        <v>12</v>
      </c>
      <c r="H7" s="444" t="s">
        <v>9</v>
      </c>
      <c r="I7" s="445"/>
      <c r="J7" s="445"/>
      <c r="K7" s="150" t="s">
        <v>10</v>
      </c>
      <c r="L7" s="150" t="s">
        <v>11</v>
      </c>
      <c r="M7" s="151" t="s">
        <v>12</v>
      </c>
    </row>
    <row r="8" spans="1:14" ht="17.100000000000001" customHeight="1">
      <c r="A8" s="464" t="s">
        <v>93</v>
      </c>
      <c r="B8" s="465"/>
      <c r="C8" s="465"/>
      <c r="D8" s="152">
        <v>75</v>
      </c>
      <c r="E8" s="153">
        <v>50</v>
      </c>
      <c r="F8" s="152"/>
      <c r="G8" s="154"/>
      <c r="H8" s="446" t="str">
        <f>A9</f>
        <v>мука</v>
      </c>
      <c r="I8" s="447"/>
      <c r="J8" s="447"/>
      <c r="K8" s="155">
        <f>E9+E17+E24+E31</f>
        <v>22.3</v>
      </c>
      <c r="L8" s="155">
        <f>F9</f>
        <v>43</v>
      </c>
      <c r="M8" s="156">
        <f t="shared" ref="M8:M15" si="0">L8*K8</f>
        <v>958.9</v>
      </c>
    </row>
    <row r="9" spans="1:14" ht="17.100000000000001" customHeight="1">
      <c r="A9" s="438" t="s">
        <v>3</v>
      </c>
      <c r="B9" s="439"/>
      <c r="C9" s="439"/>
      <c r="D9" s="148">
        <f>E9/E8</f>
        <v>0.05</v>
      </c>
      <c r="E9" s="148">
        <v>2.5</v>
      </c>
      <c r="F9" s="148">
        <v>43</v>
      </c>
      <c r="G9" s="157">
        <f>E9*F9</f>
        <v>107.5</v>
      </c>
      <c r="H9" s="438" t="str">
        <f>A10</f>
        <v>сахар</v>
      </c>
      <c r="I9" s="439"/>
      <c r="J9" s="439"/>
      <c r="K9" s="148">
        <f>E10+E18+E25+E32</f>
        <v>2.7</v>
      </c>
      <c r="L9" s="148">
        <f>F10</f>
        <v>85</v>
      </c>
      <c r="M9" s="158">
        <f t="shared" si="0"/>
        <v>229.50000000000003</v>
      </c>
    </row>
    <row r="10" spans="1:14" ht="17.100000000000001" customHeight="1">
      <c r="A10" s="436" t="s">
        <v>4</v>
      </c>
      <c r="B10" s="437"/>
      <c r="C10" s="437"/>
      <c r="D10" s="159">
        <f t="shared" ref="D10:D12" si="1">E10/E9</f>
        <v>0.16</v>
      </c>
      <c r="E10" s="148">
        <v>0.4</v>
      </c>
      <c r="F10" s="148">
        <v>85</v>
      </c>
      <c r="G10" s="157">
        <f t="shared" ref="G10:G14" si="2">E10*F10</f>
        <v>34</v>
      </c>
      <c r="H10" s="438" t="str">
        <f>A20</f>
        <v>молоко сгущ. Варёное</v>
      </c>
      <c r="I10" s="439"/>
      <c r="J10" s="439"/>
      <c r="K10" s="148">
        <f>E20</f>
        <v>2.5</v>
      </c>
      <c r="L10" s="148">
        <f>F20</f>
        <v>220</v>
      </c>
      <c r="M10" s="158">
        <f t="shared" si="0"/>
        <v>550</v>
      </c>
    </row>
    <row r="11" spans="1:14" ht="17.100000000000001" customHeight="1">
      <c r="A11" s="438" t="s">
        <v>21</v>
      </c>
      <c r="B11" s="439"/>
      <c r="C11" s="439"/>
      <c r="D11" s="159">
        <f t="shared" si="1"/>
        <v>0.125</v>
      </c>
      <c r="E11" s="148">
        <v>0.05</v>
      </c>
      <c r="F11" s="160">
        <v>158</v>
      </c>
      <c r="G11" s="157">
        <f t="shared" si="2"/>
        <v>7.9</v>
      </c>
      <c r="H11" s="438" t="str">
        <f>A28</f>
        <v>мак</v>
      </c>
      <c r="I11" s="439"/>
      <c r="J11" s="439"/>
      <c r="K11" s="148">
        <f>E28</f>
        <v>0.2</v>
      </c>
      <c r="L11" s="148">
        <f>F28</f>
        <v>715</v>
      </c>
      <c r="M11" s="158">
        <f t="shared" si="0"/>
        <v>143</v>
      </c>
    </row>
    <row r="12" spans="1:14" ht="17.100000000000001" customHeight="1">
      <c r="A12" s="440" t="s">
        <v>23</v>
      </c>
      <c r="B12" s="441"/>
      <c r="C12" s="441"/>
      <c r="D12" s="159">
        <f t="shared" si="1"/>
        <v>8</v>
      </c>
      <c r="E12" s="149">
        <v>0.4</v>
      </c>
      <c r="F12" s="149">
        <v>165</v>
      </c>
      <c r="G12" s="157">
        <f t="shared" si="2"/>
        <v>66</v>
      </c>
      <c r="H12" s="438" t="str">
        <f>A13</f>
        <v>сметана</v>
      </c>
      <c r="I12" s="439"/>
      <c r="J12" s="439"/>
      <c r="K12" s="148">
        <f>E13</f>
        <v>0.5</v>
      </c>
      <c r="L12" s="148">
        <f>F13</f>
        <v>242.8</v>
      </c>
      <c r="M12" s="158">
        <f t="shared" si="0"/>
        <v>121.4</v>
      </c>
    </row>
    <row r="13" spans="1:14" ht="17.100000000000001" customHeight="1">
      <c r="A13" s="440" t="s">
        <v>94</v>
      </c>
      <c r="B13" s="441"/>
      <c r="C13" s="441"/>
      <c r="D13" s="159">
        <f>E13/E8</f>
        <v>0.01</v>
      </c>
      <c r="E13" s="149">
        <v>0.5</v>
      </c>
      <c r="F13" s="149">
        <v>242.8</v>
      </c>
      <c r="G13" s="157">
        <f t="shared" si="2"/>
        <v>121.4</v>
      </c>
      <c r="H13" s="438" t="str">
        <f>A11</f>
        <v>дрожжи</v>
      </c>
      <c r="I13" s="439"/>
      <c r="J13" s="439"/>
      <c r="K13" s="148">
        <f>E11+E19+E26+E33</f>
        <v>0.45000000000000007</v>
      </c>
      <c r="L13" s="148">
        <f>F11</f>
        <v>158</v>
      </c>
      <c r="M13" s="158">
        <f t="shared" si="0"/>
        <v>71.100000000000009</v>
      </c>
    </row>
    <row r="14" spans="1:14" ht="17.100000000000001" customHeight="1">
      <c r="A14" s="440" t="s">
        <v>15</v>
      </c>
      <c r="B14" s="441"/>
      <c r="C14" s="441"/>
      <c r="D14" s="159">
        <v>1.6000000000000001E-3</v>
      </c>
      <c r="E14" s="149">
        <v>2</v>
      </c>
      <c r="F14" s="149">
        <v>8</v>
      </c>
      <c r="G14" s="157">
        <f t="shared" si="2"/>
        <v>16</v>
      </c>
      <c r="H14" s="438" t="str">
        <f>A12</f>
        <v>маргарин</v>
      </c>
      <c r="I14" s="439"/>
      <c r="J14" s="439"/>
      <c r="K14" s="148">
        <f>E12+E21+E27+E34</f>
        <v>2.9</v>
      </c>
      <c r="L14" s="148">
        <f>F12</f>
        <v>165</v>
      </c>
      <c r="M14" s="158">
        <f t="shared" si="0"/>
        <v>478.5</v>
      </c>
    </row>
    <row r="15" spans="1:14" ht="17.100000000000001" customHeight="1">
      <c r="A15" s="440"/>
      <c r="B15" s="441"/>
      <c r="C15" s="441"/>
      <c r="D15" s="148"/>
      <c r="E15" s="148"/>
      <c r="F15" s="148">
        <f>G15/E8</f>
        <v>7.056</v>
      </c>
      <c r="G15" s="157">
        <f>SUM(G8:G14)</f>
        <v>352.8</v>
      </c>
      <c r="H15" s="438" t="str">
        <f>A14</f>
        <v>яйцо столовое</v>
      </c>
      <c r="I15" s="439"/>
      <c r="J15" s="439"/>
      <c r="K15" s="148">
        <f>E14</f>
        <v>2</v>
      </c>
      <c r="L15" s="148">
        <f>F14</f>
        <v>8</v>
      </c>
      <c r="M15" s="158">
        <f t="shared" si="0"/>
        <v>16</v>
      </c>
    </row>
    <row r="16" spans="1:14" ht="17.100000000000001" customHeight="1">
      <c r="A16" s="448" t="s">
        <v>95</v>
      </c>
      <c r="B16" s="449"/>
      <c r="C16" s="479"/>
      <c r="D16" s="148">
        <v>100</v>
      </c>
      <c r="E16" s="148">
        <v>100</v>
      </c>
      <c r="F16" s="148"/>
      <c r="G16" s="157"/>
      <c r="H16" s="438"/>
      <c r="I16" s="439"/>
      <c r="J16" s="439"/>
      <c r="K16" s="148"/>
      <c r="L16" s="148"/>
      <c r="M16" s="158"/>
      <c r="N16" s="20"/>
    </row>
    <row r="17" spans="1:15" ht="17.100000000000001" customHeight="1">
      <c r="A17" s="438" t="s">
        <v>3</v>
      </c>
      <c r="B17" s="439"/>
      <c r="C17" s="439"/>
      <c r="D17" s="148">
        <f>E17/E16</f>
        <v>4.8000000000000001E-2</v>
      </c>
      <c r="E17" s="148">
        <v>4.8</v>
      </c>
      <c r="F17" s="148">
        <v>43</v>
      </c>
      <c r="G17" s="157">
        <f>E17*F17</f>
        <v>206.4</v>
      </c>
      <c r="H17" s="438"/>
      <c r="I17" s="439"/>
      <c r="J17" s="439"/>
      <c r="K17" s="148"/>
      <c r="L17" s="148"/>
      <c r="M17" s="158"/>
    </row>
    <row r="18" spans="1:15" ht="17.100000000000001" customHeight="1">
      <c r="A18" s="436" t="s">
        <v>4</v>
      </c>
      <c r="B18" s="437"/>
      <c r="C18" s="437"/>
      <c r="D18" s="148">
        <f>E18/E16</f>
        <v>5.0000000000000001E-3</v>
      </c>
      <c r="E18" s="148">
        <v>0.5</v>
      </c>
      <c r="F18" s="148">
        <v>85</v>
      </c>
      <c r="G18" s="157">
        <f t="shared" ref="G18:G21" si="3">E18*F18</f>
        <v>42.5</v>
      </c>
      <c r="H18" s="442"/>
      <c r="I18" s="443"/>
      <c r="J18" s="443"/>
      <c r="K18" s="148"/>
      <c r="L18" s="148"/>
      <c r="M18" s="158"/>
    </row>
    <row r="19" spans="1:15" ht="17.100000000000001" customHeight="1">
      <c r="A19" s="438" t="s">
        <v>21</v>
      </c>
      <c r="B19" s="439"/>
      <c r="C19" s="439"/>
      <c r="D19" s="161">
        <v>1E-3</v>
      </c>
      <c r="E19" s="148">
        <v>0.1</v>
      </c>
      <c r="F19" s="148">
        <v>158</v>
      </c>
      <c r="G19" s="157">
        <f t="shared" si="3"/>
        <v>15.8</v>
      </c>
      <c r="H19" s="438"/>
      <c r="I19" s="439"/>
      <c r="J19" s="439"/>
      <c r="K19" s="148"/>
      <c r="L19" s="148"/>
      <c r="M19" s="162">
        <f>SUM(M8:M17)</f>
        <v>2568.4</v>
      </c>
      <c r="N19" s="20">
        <f>G36-M19</f>
        <v>0</v>
      </c>
    </row>
    <row r="20" spans="1:15" ht="17.100000000000001" customHeight="1">
      <c r="A20" s="163" t="s">
        <v>96</v>
      </c>
      <c r="B20" s="164"/>
      <c r="C20" s="164"/>
      <c r="D20" s="148">
        <v>2.5000000000000001E-2</v>
      </c>
      <c r="E20" s="148">
        <v>2.5</v>
      </c>
      <c r="F20" s="148">
        <v>220</v>
      </c>
      <c r="G20" s="157">
        <f>F20*E20</f>
        <v>550</v>
      </c>
      <c r="H20" s="438"/>
      <c r="I20" s="439"/>
      <c r="J20" s="439"/>
      <c r="K20" s="148"/>
      <c r="L20" s="165">
        <v>1</v>
      </c>
      <c r="M20" s="158">
        <f>M19*2</f>
        <v>5136.8</v>
      </c>
    </row>
    <row r="21" spans="1:15" ht="17.100000000000001" customHeight="1">
      <c r="A21" s="440" t="s">
        <v>23</v>
      </c>
      <c r="B21" s="441"/>
      <c r="C21" s="441"/>
      <c r="D21" s="148">
        <f>E21/E16</f>
        <v>6.9999999999999993E-3</v>
      </c>
      <c r="E21" s="148">
        <v>0.7</v>
      </c>
      <c r="F21" s="148">
        <v>165</v>
      </c>
      <c r="G21" s="157">
        <f t="shared" si="3"/>
        <v>115.49999999999999</v>
      </c>
      <c r="H21" s="438"/>
      <c r="I21" s="439"/>
      <c r="J21" s="439"/>
      <c r="K21" s="148"/>
      <c r="L21" s="148"/>
      <c r="M21" s="158"/>
      <c r="O21" s="46"/>
    </row>
    <row r="22" spans="1:15" ht="17.100000000000001" customHeight="1">
      <c r="A22" s="163"/>
      <c r="B22" s="164"/>
      <c r="C22" s="164"/>
      <c r="D22" s="148"/>
      <c r="E22" s="148"/>
      <c r="F22" s="148">
        <f>G22/E16</f>
        <v>9.3019999999999996</v>
      </c>
      <c r="G22" s="157">
        <f>SUM(G17:G21)</f>
        <v>930.2</v>
      </c>
      <c r="H22" s="442"/>
      <c r="I22" s="443"/>
      <c r="J22" s="443"/>
      <c r="K22" s="148"/>
      <c r="L22" s="148"/>
      <c r="M22" s="158"/>
      <c r="N22" s="20"/>
    </row>
    <row r="23" spans="1:15" ht="17.100000000000001" customHeight="1">
      <c r="A23" s="166" t="s">
        <v>97</v>
      </c>
      <c r="B23" s="164"/>
      <c r="C23" s="164"/>
      <c r="D23" s="148">
        <v>100</v>
      </c>
      <c r="E23" s="148">
        <v>120</v>
      </c>
      <c r="F23" s="148"/>
      <c r="G23" s="157"/>
      <c r="H23" s="442"/>
      <c r="I23" s="443"/>
      <c r="J23" s="443"/>
      <c r="K23" s="148"/>
      <c r="L23" s="148"/>
      <c r="M23" s="158"/>
    </row>
    <row r="24" spans="1:15" ht="17.100000000000001" customHeight="1">
      <c r="A24" s="438" t="s">
        <v>3</v>
      </c>
      <c r="B24" s="439"/>
      <c r="C24" s="439"/>
      <c r="D24" s="161">
        <f>E24/$E$23</f>
        <v>6.25E-2</v>
      </c>
      <c r="E24" s="148">
        <v>7.5</v>
      </c>
      <c r="F24" s="148">
        <v>43</v>
      </c>
      <c r="G24" s="157">
        <f>E24*F24</f>
        <v>322.5</v>
      </c>
      <c r="H24" s="448"/>
      <c r="I24" s="449"/>
      <c r="J24" s="479"/>
      <c r="K24" s="148"/>
      <c r="L24" s="148"/>
      <c r="M24" s="167"/>
    </row>
    <row r="25" spans="1:15" ht="17.100000000000001" customHeight="1">
      <c r="A25" s="436" t="s">
        <v>4</v>
      </c>
      <c r="B25" s="437"/>
      <c r="C25" s="437"/>
      <c r="D25" s="161">
        <f t="shared" ref="D25:D28" si="4">E25/$E$23</f>
        <v>7.5000000000000006E-3</v>
      </c>
      <c r="E25" s="148">
        <v>0.9</v>
      </c>
      <c r="F25" s="148">
        <v>85</v>
      </c>
      <c r="G25" s="157">
        <f t="shared" ref="G25:G28" si="5">E25*F25</f>
        <v>76.5</v>
      </c>
      <c r="H25" s="442"/>
      <c r="I25" s="443"/>
      <c r="J25" s="443"/>
      <c r="K25" s="148"/>
      <c r="L25" s="148"/>
      <c r="M25" s="158"/>
      <c r="O25" s="20"/>
    </row>
    <row r="26" spans="1:15" ht="17.100000000000001" customHeight="1">
      <c r="A26" s="438" t="s">
        <v>21</v>
      </c>
      <c r="B26" s="439"/>
      <c r="C26" s="439"/>
      <c r="D26" s="161">
        <f t="shared" si="4"/>
        <v>1.25E-3</v>
      </c>
      <c r="E26" s="148">
        <v>0.15</v>
      </c>
      <c r="F26" s="148">
        <v>158</v>
      </c>
      <c r="G26" s="157">
        <f t="shared" si="5"/>
        <v>23.7</v>
      </c>
      <c r="H26" s="448" t="s">
        <v>70</v>
      </c>
      <c r="I26" s="449"/>
      <c r="J26" s="449"/>
      <c r="K26" s="148"/>
      <c r="L26" s="148"/>
      <c r="M26" s="158"/>
    </row>
    <row r="27" spans="1:15" ht="17.100000000000001" customHeight="1">
      <c r="A27" s="440" t="s">
        <v>23</v>
      </c>
      <c r="B27" s="441"/>
      <c r="C27" s="441"/>
      <c r="D27" s="161">
        <f t="shared" si="4"/>
        <v>7.5000000000000006E-3</v>
      </c>
      <c r="E27" s="148">
        <v>0.9</v>
      </c>
      <c r="F27" s="148">
        <v>165</v>
      </c>
      <c r="G27" s="157">
        <f t="shared" si="5"/>
        <v>148.5</v>
      </c>
      <c r="H27" s="438"/>
      <c r="I27" s="439"/>
      <c r="J27" s="439"/>
      <c r="K27" s="148"/>
      <c r="L27" s="148"/>
      <c r="M27" s="158"/>
    </row>
    <row r="28" spans="1:15" ht="17.100000000000001" customHeight="1">
      <c r="A28" s="440" t="s">
        <v>91</v>
      </c>
      <c r="B28" s="441"/>
      <c r="C28" s="441"/>
      <c r="D28" s="161">
        <f t="shared" si="4"/>
        <v>1.6666666666666668E-3</v>
      </c>
      <c r="E28" s="148">
        <v>0.2</v>
      </c>
      <c r="F28" s="148">
        <v>715</v>
      </c>
      <c r="G28" s="157">
        <f t="shared" si="5"/>
        <v>143</v>
      </c>
      <c r="H28" s="442"/>
      <c r="I28" s="443"/>
      <c r="J28" s="443"/>
      <c r="K28" s="148"/>
      <c r="L28" s="148"/>
      <c r="M28" s="158"/>
    </row>
    <row r="29" spans="1:15" ht="17.100000000000001" customHeight="1">
      <c r="A29" s="440"/>
      <c r="B29" s="441"/>
      <c r="C29" s="441"/>
      <c r="D29" s="149"/>
      <c r="E29" s="149"/>
      <c r="F29" s="168">
        <f>G29/E23</f>
        <v>5.9516666666666671</v>
      </c>
      <c r="G29" s="157">
        <f>SUM(G24:G28)</f>
        <v>714.2</v>
      </c>
      <c r="H29" s="442"/>
      <c r="I29" s="443"/>
      <c r="J29" s="443"/>
      <c r="K29" s="148"/>
      <c r="L29" s="148"/>
      <c r="M29" s="158"/>
    </row>
    <row r="30" spans="1:15" ht="17.100000000000001" customHeight="1">
      <c r="A30" s="480" t="s">
        <v>98</v>
      </c>
      <c r="B30" s="481"/>
      <c r="C30" s="481"/>
      <c r="D30" s="148">
        <v>100</v>
      </c>
      <c r="E30" s="148">
        <v>100</v>
      </c>
      <c r="F30" s="148"/>
      <c r="G30" s="157"/>
      <c r="H30" s="448"/>
      <c r="I30" s="449"/>
      <c r="J30" s="479"/>
      <c r="K30" s="148"/>
      <c r="L30" s="148"/>
      <c r="M30" s="167"/>
    </row>
    <row r="31" spans="1:15" ht="17.100000000000001" customHeight="1">
      <c r="A31" s="438" t="s">
        <v>3</v>
      </c>
      <c r="B31" s="439"/>
      <c r="C31" s="439"/>
      <c r="D31" s="148">
        <f>E31/$E$30</f>
        <v>7.4999999999999997E-2</v>
      </c>
      <c r="E31" s="148">
        <v>7.5</v>
      </c>
      <c r="F31" s="148">
        <v>43</v>
      </c>
      <c r="G31" s="157">
        <f>E31*F31</f>
        <v>322.5</v>
      </c>
      <c r="H31" s="442"/>
      <c r="I31" s="443"/>
      <c r="J31" s="443"/>
      <c r="K31" s="148"/>
      <c r="L31" s="148"/>
      <c r="M31" s="158"/>
      <c r="N31" s="20"/>
    </row>
    <row r="32" spans="1:15" ht="17.100000000000001" customHeight="1">
      <c r="A32" s="436" t="s">
        <v>4</v>
      </c>
      <c r="B32" s="437"/>
      <c r="C32" s="437"/>
      <c r="D32" s="148">
        <f t="shared" ref="D32:D34" si="6">E32/$E$30</f>
        <v>9.0000000000000011E-3</v>
      </c>
      <c r="E32" s="148">
        <v>0.9</v>
      </c>
      <c r="F32" s="148">
        <v>85</v>
      </c>
      <c r="G32" s="157">
        <f t="shared" ref="G32:G34" si="7">E32*F32</f>
        <v>76.5</v>
      </c>
      <c r="H32" s="438"/>
      <c r="I32" s="439"/>
      <c r="J32" s="439"/>
      <c r="K32" s="148"/>
      <c r="L32" s="148"/>
      <c r="M32" s="158"/>
      <c r="N32" s="28"/>
    </row>
    <row r="33" spans="1:14" ht="17.100000000000001" customHeight="1">
      <c r="A33" s="438" t="s">
        <v>21</v>
      </c>
      <c r="B33" s="439"/>
      <c r="C33" s="439"/>
      <c r="D33" s="148">
        <f t="shared" si="6"/>
        <v>1.5E-3</v>
      </c>
      <c r="E33" s="148">
        <v>0.15</v>
      </c>
      <c r="F33" s="148">
        <v>158</v>
      </c>
      <c r="G33" s="157">
        <f t="shared" si="7"/>
        <v>23.7</v>
      </c>
      <c r="H33" s="442"/>
      <c r="I33" s="443"/>
      <c r="J33" s="443"/>
      <c r="K33" s="148"/>
      <c r="L33" s="148"/>
      <c r="M33" s="158"/>
      <c r="N33" s="28"/>
    </row>
    <row r="34" spans="1:14" ht="17.100000000000001" customHeight="1">
      <c r="A34" s="440" t="s">
        <v>23</v>
      </c>
      <c r="B34" s="441"/>
      <c r="C34" s="441"/>
      <c r="D34" s="148">
        <f t="shared" si="6"/>
        <v>9.0000000000000011E-3</v>
      </c>
      <c r="E34" s="148">
        <v>0.9</v>
      </c>
      <c r="F34" s="148">
        <v>165</v>
      </c>
      <c r="G34" s="157">
        <f t="shared" si="7"/>
        <v>148.5</v>
      </c>
      <c r="H34" s="442"/>
      <c r="I34" s="443"/>
      <c r="J34" s="443"/>
      <c r="K34" s="148"/>
      <c r="L34" s="148"/>
      <c r="M34" s="158"/>
      <c r="N34" s="28"/>
    </row>
    <row r="35" spans="1:14" ht="17.100000000000001" customHeight="1">
      <c r="A35" s="484"/>
      <c r="B35" s="485"/>
      <c r="C35" s="485"/>
      <c r="D35" s="148"/>
      <c r="E35" s="148"/>
      <c r="F35" s="148">
        <f>G35/E30</f>
        <v>5.7120000000000006</v>
      </c>
      <c r="G35" s="157">
        <f>SUM(G31:G34)</f>
        <v>571.20000000000005</v>
      </c>
      <c r="H35" s="448"/>
      <c r="I35" s="449"/>
      <c r="J35" s="479"/>
      <c r="K35" s="148"/>
      <c r="L35" s="148"/>
      <c r="M35" s="167"/>
      <c r="N35" s="28"/>
    </row>
    <row r="36" spans="1:14" ht="17.100000000000001" customHeight="1" thickBot="1">
      <c r="A36" s="482"/>
      <c r="B36" s="483"/>
      <c r="C36" s="483"/>
      <c r="D36" s="169"/>
      <c r="E36" s="169"/>
      <c r="F36" s="170" t="s">
        <v>78</v>
      </c>
      <c r="G36" s="171">
        <f>G35+G29+G22+G15</f>
        <v>2568.4000000000005</v>
      </c>
      <c r="H36" s="442"/>
      <c r="I36" s="443"/>
      <c r="J36" s="443"/>
      <c r="K36" s="148"/>
      <c r="L36" s="148"/>
      <c r="M36" s="158"/>
    </row>
    <row r="37" spans="1:14" ht="17.100000000000001" customHeight="1">
      <c r="A37" s="172"/>
      <c r="B37" s="172"/>
      <c r="C37" s="172"/>
      <c r="D37" s="172"/>
      <c r="E37" s="172"/>
      <c r="F37" s="172"/>
      <c r="G37" s="172"/>
      <c r="H37" s="442"/>
      <c r="I37" s="443"/>
      <c r="J37" s="443"/>
      <c r="K37" s="148"/>
      <c r="L37" s="148"/>
      <c r="M37" s="158"/>
    </row>
  </sheetData>
  <mergeCells count="64">
    <mergeCell ref="H32:J32"/>
    <mergeCell ref="H28:J28"/>
    <mergeCell ref="A36:C36"/>
    <mergeCell ref="A32:C32"/>
    <mergeCell ref="A33:C33"/>
    <mergeCell ref="A34:C34"/>
    <mergeCell ref="A35:C35"/>
    <mergeCell ref="H29:J29"/>
    <mergeCell ref="H35:J35"/>
    <mergeCell ref="H36:J36"/>
    <mergeCell ref="H23:J23"/>
    <mergeCell ref="H24:J24"/>
    <mergeCell ref="A27:C27"/>
    <mergeCell ref="H30:J30"/>
    <mergeCell ref="H31:J31"/>
    <mergeCell ref="A31:C31"/>
    <mergeCell ref="A29:C29"/>
    <mergeCell ref="A30:C30"/>
    <mergeCell ref="A28:C28"/>
    <mergeCell ref="A26:C26"/>
    <mergeCell ref="H19:J19"/>
    <mergeCell ref="H16:J16"/>
    <mergeCell ref="H17:J17"/>
    <mergeCell ref="H18:J18"/>
    <mergeCell ref="H22:J22"/>
    <mergeCell ref="H20:J20"/>
    <mergeCell ref="A9:C9"/>
    <mergeCell ref="A10:C10"/>
    <mergeCell ref="A11:C11"/>
    <mergeCell ref="A15:C15"/>
    <mergeCell ref="A17:C17"/>
    <mergeCell ref="A16:C16"/>
    <mergeCell ref="A14:C14"/>
    <mergeCell ref="A12:C12"/>
    <mergeCell ref="A13:C13"/>
    <mergeCell ref="H1:M2"/>
    <mergeCell ref="A1:G2"/>
    <mergeCell ref="H3:M4"/>
    <mergeCell ref="A7:C7"/>
    <mergeCell ref="A8:C8"/>
    <mergeCell ref="H5:M6"/>
    <mergeCell ref="A3:G4"/>
    <mergeCell ref="A5:G6"/>
    <mergeCell ref="H37:J37"/>
    <mergeCell ref="H7:J7"/>
    <mergeCell ref="H13:J13"/>
    <mergeCell ref="H8:J8"/>
    <mergeCell ref="H14:J14"/>
    <mergeCell ref="H9:J9"/>
    <mergeCell ref="H10:J10"/>
    <mergeCell ref="H11:J11"/>
    <mergeCell ref="H12:J12"/>
    <mergeCell ref="H26:J26"/>
    <mergeCell ref="H33:J33"/>
    <mergeCell ref="H34:J34"/>
    <mergeCell ref="H27:J27"/>
    <mergeCell ref="H15:J15"/>
    <mergeCell ref="H25:J25"/>
    <mergeCell ref="H21:J21"/>
    <mergeCell ref="A18:C18"/>
    <mergeCell ref="A19:C19"/>
    <mergeCell ref="A21:C21"/>
    <mergeCell ref="A24:C24"/>
    <mergeCell ref="A25:C25"/>
  </mergeCells>
  <pageMargins left="0.70866141732283472" right="0.70866141732283472" top="0.74803149606299213" bottom="0.74803149606299213" header="0.31496062992125984" footer="0.31496062992125984"/>
  <pageSetup paperSize="9" scale="9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Q40"/>
  <sheetViews>
    <sheetView topLeftCell="A4" workbookViewId="0">
      <selection activeCell="I9" sqref="I9:P27"/>
    </sheetView>
  </sheetViews>
  <sheetFormatPr defaultRowHeight="15"/>
  <cols>
    <col min="4" max="6" width="9.28515625" bestFit="1" customWidth="1"/>
    <col min="7" max="7" width="9.85546875" bestFit="1" customWidth="1"/>
    <col min="13" max="15" width="9.28515625" bestFit="1" customWidth="1"/>
    <col min="16" max="16" width="9" customWidth="1"/>
  </cols>
  <sheetData>
    <row r="1" spans="1:16">
      <c r="A1" s="329" t="s">
        <v>6</v>
      </c>
      <c r="B1" s="330"/>
      <c r="C1" s="330"/>
      <c r="D1" s="330"/>
      <c r="E1" s="330"/>
      <c r="F1" s="330"/>
      <c r="G1" s="330"/>
      <c r="H1" s="486"/>
      <c r="I1" s="318" t="str">
        <f>накладная!I1</f>
        <v>Утверждаю: 05 декабря 2025г</v>
      </c>
      <c r="J1" s="319"/>
      <c r="K1" s="319"/>
      <c r="L1" s="319"/>
      <c r="M1" s="319"/>
      <c r="N1" s="319"/>
      <c r="O1" s="319"/>
      <c r="P1" s="320"/>
    </row>
    <row r="2" spans="1:16" ht="15.75" thickBot="1">
      <c r="A2" s="331"/>
      <c r="B2" s="332"/>
      <c r="C2" s="332"/>
      <c r="D2" s="332"/>
      <c r="E2" s="332"/>
      <c r="F2" s="332"/>
      <c r="G2" s="332"/>
      <c r="H2" s="487"/>
      <c r="I2" s="321"/>
      <c r="J2" s="237"/>
      <c r="K2" s="237"/>
      <c r="L2" s="237"/>
      <c r="M2" s="237"/>
      <c r="N2" s="237"/>
      <c r="O2" s="237"/>
      <c r="P2" s="322"/>
    </row>
    <row r="3" spans="1:16">
      <c r="A3" s="333" t="s">
        <v>7</v>
      </c>
      <c r="B3" s="334"/>
      <c r="C3" s="334"/>
      <c r="D3" s="334"/>
      <c r="E3" s="334"/>
      <c r="F3" s="334"/>
      <c r="G3" s="334"/>
      <c r="H3" s="488"/>
      <c r="I3" s="359" t="s">
        <v>63</v>
      </c>
      <c r="J3" s="360"/>
      <c r="K3" s="360"/>
      <c r="L3" s="360"/>
      <c r="M3" s="360"/>
      <c r="N3" s="360"/>
      <c r="O3" s="360"/>
      <c r="P3" s="361"/>
    </row>
    <row r="4" spans="1:16">
      <c r="A4" s="335"/>
      <c r="B4" s="336"/>
      <c r="C4" s="336"/>
      <c r="D4" s="336"/>
      <c r="E4" s="336"/>
      <c r="F4" s="336"/>
      <c r="G4" s="336"/>
      <c r="H4" s="489"/>
      <c r="I4" s="359"/>
      <c r="J4" s="360"/>
      <c r="K4" s="360"/>
      <c r="L4" s="360"/>
      <c r="M4" s="360"/>
      <c r="N4" s="360"/>
      <c r="O4" s="360"/>
      <c r="P4" s="361"/>
    </row>
    <row r="5" spans="1:16" ht="21">
      <c r="A5" s="337" t="s">
        <v>44</v>
      </c>
      <c r="B5" s="242"/>
      <c r="C5" s="242"/>
      <c r="D5" s="242"/>
      <c r="E5" s="242"/>
      <c r="F5" s="242"/>
      <c r="G5" s="242"/>
      <c r="H5" s="490"/>
      <c r="I5" s="362" t="s">
        <v>8</v>
      </c>
      <c r="J5" s="363"/>
      <c r="K5" s="363"/>
      <c r="L5" s="363"/>
      <c r="M5" s="363"/>
      <c r="N5" s="363"/>
      <c r="O5" s="363"/>
      <c r="P5" s="364"/>
    </row>
    <row r="6" spans="1:16">
      <c r="A6" s="339" t="s">
        <v>85</v>
      </c>
      <c r="B6" s="340"/>
      <c r="C6" s="340"/>
      <c r="D6" s="340"/>
      <c r="E6" s="340"/>
      <c r="F6" s="340"/>
      <c r="G6" s="340"/>
      <c r="H6" s="492"/>
      <c r="I6" s="362"/>
      <c r="J6" s="363"/>
      <c r="K6" s="363"/>
      <c r="L6" s="363"/>
      <c r="M6" s="363"/>
      <c r="N6" s="363"/>
      <c r="O6" s="363"/>
      <c r="P6" s="364"/>
    </row>
    <row r="7" spans="1:16" ht="15.75" thickBot="1">
      <c r="A7" s="342"/>
      <c r="B7" s="343"/>
      <c r="C7" s="343"/>
      <c r="D7" s="343"/>
      <c r="E7" s="343"/>
      <c r="F7" s="343"/>
      <c r="G7" s="343"/>
      <c r="H7" s="493"/>
      <c r="I7" s="365"/>
      <c r="J7" s="366"/>
      <c r="K7" s="366"/>
      <c r="L7" s="366"/>
      <c r="M7" s="366"/>
      <c r="N7" s="366"/>
      <c r="O7" s="366"/>
      <c r="P7" s="491"/>
    </row>
    <row r="8" spans="1:16" ht="15.75" thickBot="1">
      <c r="A8" s="298" t="s">
        <v>9</v>
      </c>
      <c r="B8" s="299"/>
      <c r="C8" s="299"/>
      <c r="D8" s="79" t="s">
        <v>13</v>
      </c>
      <c r="E8" s="80" t="s">
        <v>10</v>
      </c>
      <c r="F8" s="80" t="s">
        <v>11</v>
      </c>
      <c r="G8" s="80" t="s">
        <v>12</v>
      </c>
      <c r="H8" s="84"/>
      <c r="I8" s="494" t="s">
        <v>9</v>
      </c>
      <c r="J8" s="495"/>
      <c r="K8" s="495"/>
      <c r="L8" s="495"/>
      <c r="M8" s="80" t="s">
        <v>10</v>
      </c>
      <c r="N8" s="80" t="s">
        <v>11</v>
      </c>
      <c r="O8" s="5" t="s">
        <v>12</v>
      </c>
      <c r="P8" s="6" t="s">
        <v>12</v>
      </c>
    </row>
    <row r="9" spans="1:16">
      <c r="A9" s="307"/>
      <c r="B9" s="308"/>
      <c r="C9" s="308"/>
      <c r="D9" s="87"/>
      <c r="E9" s="88"/>
      <c r="F9" s="88"/>
      <c r="G9" s="89"/>
      <c r="H9" s="101"/>
      <c r="I9" s="311">
        <f>A9</f>
        <v>0</v>
      </c>
      <c r="J9" s="312"/>
      <c r="K9" s="312"/>
      <c r="L9" s="313"/>
      <c r="M9" s="80">
        <f>E9</f>
        <v>0</v>
      </c>
      <c r="N9" s="80">
        <f>F9</f>
        <v>0</v>
      </c>
      <c r="O9" s="104">
        <f t="shared" ref="O9:O10" si="0">M9*N9</f>
        <v>0</v>
      </c>
      <c r="P9" s="2"/>
    </row>
    <row r="10" spans="1:16">
      <c r="A10" s="309"/>
      <c r="B10" s="234"/>
      <c r="C10" s="234"/>
      <c r="D10" s="3"/>
      <c r="E10" s="7"/>
      <c r="F10" s="7"/>
      <c r="G10" s="90"/>
      <c r="H10" s="101"/>
      <c r="I10" s="314">
        <f>A10</f>
        <v>0</v>
      </c>
      <c r="J10" s="315"/>
      <c r="K10" s="315"/>
      <c r="L10" s="316"/>
      <c r="M10" s="21">
        <f>E10</f>
        <v>0</v>
      </c>
      <c r="N10" s="21">
        <f>F10</f>
        <v>0</v>
      </c>
      <c r="O10" s="86">
        <f t="shared" si="0"/>
        <v>0</v>
      </c>
      <c r="P10" s="9"/>
    </row>
    <row r="11" spans="1:16">
      <c r="A11" s="310"/>
      <c r="B11" s="234"/>
      <c r="C11" s="234"/>
      <c r="D11" s="3"/>
      <c r="E11" s="7"/>
      <c r="F11" s="7"/>
      <c r="G11" s="90"/>
      <c r="H11" s="101"/>
      <c r="I11" s="287" t="str">
        <f>A14</f>
        <v>макароны</v>
      </c>
      <c r="J11" s="228"/>
      <c r="K11" s="228"/>
      <c r="L11" s="228"/>
      <c r="M11" s="1">
        <f>E14</f>
        <v>0.3</v>
      </c>
      <c r="N11" s="16">
        <f>F14</f>
        <v>50.98</v>
      </c>
      <c r="O11" s="86">
        <f>M11*N11</f>
        <v>15.293999999999999</v>
      </c>
      <c r="P11" s="9"/>
    </row>
    <row r="12" spans="1:16">
      <c r="A12" s="305" t="s">
        <v>56</v>
      </c>
      <c r="B12" s="257"/>
      <c r="C12" s="306"/>
      <c r="D12" s="45"/>
      <c r="E12" s="43"/>
      <c r="F12" s="43"/>
      <c r="G12" s="91"/>
      <c r="H12" s="102" t="s">
        <v>33</v>
      </c>
      <c r="I12" s="287" t="s">
        <v>75</v>
      </c>
      <c r="J12" s="228"/>
      <c r="K12" s="228"/>
      <c r="L12" s="228"/>
      <c r="M12" s="1">
        <f>E22</f>
        <v>0.54</v>
      </c>
      <c r="N12" s="1">
        <f>F22</f>
        <v>59</v>
      </c>
      <c r="O12" s="86">
        <f>M12*N12</f>
        <v>31.860000000000003</v>
      </c>
      <c r="P12" s="9"/>
    </row>
    <row r="13" spans="1:16">
      <c r="A13" s="303" t="s">
        <v>68</v>
      </c>
      <c r="B13" s="304"/>
      <c r="C13" s="304"/>
      <c r="D13" s="1">
        <v>250</v>
      </c>
      <c r="E13" s="1"/>
      <c r="F13" s="81" t="s">
        <v>69</v>
      </c>
      <c r="G13" s="92"/>
      <c r="H13" s="29"/>
      <c r="I13" s="287" t="str">
        <f t="shared" ref="I13:I14" si="1">A15</f>
        <v>картофель</v>
      </c>
      <c r="J13" s="228"/>
      <c r="K13" s="228"/>
      <c r="L13" s="228"/>
      <c r="M13" s="1">
        <f>E15+E25</f>
        <v>1.9</v>
      </c>
      <c r="N13" s="1">
        <f t="shared" ref="N13:N14" si="2">F15</f>
        <v>30</v>
      </c>
      <c r="O13" s="86">
        <f t="shared" ref="O13:O25" si="3">M13*N13</f>
        <v>57</v>
      </c>
      <c r="P13" s="9"/>
    </row>
    <row r="14" spans="1:16">
      <c r="A14" s="287" t="s">
        <v>75</v>
      </c>
      <c r="B14" s="228"/>
      <c r="C14" s="228"/>
      <c r="D14" s="2">
        <v>25</v>
      </c>
      <c r="E14" s="2">
        <v>0.3</v>
      </c>
      <c r="F14" s="25">
        <f>ОВЗ!F14</f>
        <v>50.98</v>
      </c>
      <c r="G14" s="93">
        <f>E14*F14</f>
        <v>15.293999999999999</v>
      </c>
      <c r="H14" s="103"/>
      <c r="I14" s="287" t="str">
        <f t="shared" si="1"/>
        <v>лук репчатый</v>
      </c>
      <c r="J14" s="228"/>
      <c r="K14" s="228"/>
      <c r="L14" s="228"/>
      <c r="M14" s="1">
        <f>E16+E28+E33</f>
        <v>0.35</v>
      </c>
      <c r="N14" s="1">
        <f t="shared" si="2"/>
        <v>55</v>
      </c>
      <c r="O14" s="86">
        <f t="shared" si="3"/>
        <v>19.25</v>
      </c>
      <c r="P14" s="2"/>
    </row>
    <row r="15" spans="1:16">
      <c r="A15" s="287" t="s">
        <v>1</v>
      </c>
      <c r="B15" s="228"/>
      <c r="C15" s="228"/>
      <c r="D15" s="3">
        <v>100</v>
      </c>
      <c r="E15" s="3">
        <v>1.5</v>
      </c>
      <c r="F15" s="25">
        <f>ОВЗ!F15</f>
        <v>30</v>
      </c>
      <c r="G15" s="93">
        <f>E15*F15</f>
        <v>45</v>
      </c>
      <c r="H15" s="29"/>
      <c r="I15" s="287" t="str">
        <f>A18</f>
        <v>масло растительное</v>
      </c>
      <c r="J15" s="228"/>
      <c r="K15" s="228"/>
      <c r="L15" s="228"/>
      <c r="M15" s="1">
        <f>E18+E30+E34</f>
        <v>0.15000000000000002</v>
      </c>
      <c r="N15" s="1">
        <f>F18</f>
        <v>0</v>
      </c>
      <c r="O15" s="86">
        <f t="shared" si="3"/>
        <v>0</v>
      </c>
      <c r="P15" s="2"/>
    </row>
    <row r="16" spans="1:16">
      <c r="A16" s="287" t="s">
        <v>16</v>
      </c>
      <c r="B16" s="228"/>
      <c r="C16" s="228"/>
      <c r="D16" s="3">
        <v>12.5</v>
      </c>
      <c r="E16" s="3">
        <v>0.15</v>
      </c>
      <c r="F16" s="25">
        <f>ОВЗ!F16</f>
        <v>55</v>
      </c>
      <c r="G16" s="94">
        <f t="shared" ref="G16:G20" si="4">E16*F16</f>
        <v>8.25</v>
      </c>
      <c r="H16" s="29"/>
      <c r="I16" s="287" t="str">
        <f>A19</f>
        <v>зелень</v>
      </c>
      <c r="J16" s="228"/>
      <c r="K16" s="228"/>
      <c r="L16" s="228"/>
      <c r="M16" s="1">
        <f>E19</f>
        <v>0</v>
      </c>
      <c r="N16" s="1">
        <f>F19</f>
        <v>290</v>
      </c>
      <c r="O16" s="86">
        <f t="shared" si="3"/>
        <v>0</v>
      </c>
      <c r="P16" s="2"/>
    </row>
    <row r="17" spans="1:17">
      <c r="A17" s="287" t="s">
        <v>17</v>
      </c>
      <c r="B17" s="228"/>
      <c r="C17" s="228"/>
      <c r="D17" s="3">
        <v>12.5</v>
      </c>
      <c r="E17" s="3">
        <v>0.15</v>
      </c>
      <c r="F17" s="25">
        <f>ОВЗ!F17</f>
        <v>65</v>
      </c>
      <c r="G17" s="94">
        <f t="shared" si="4"/>
        <v>9.75</v>
      </c>
      <c r="H17" s="29"/>
      <c r="I17" s="294" t="str">
        <f>A20</f>
        <v>мясо говядина</v>
      </c>
      <c r="J17" s="295"/>
      <c r="K17" s="295"/>
      <c r="L17" s="295"/>
      <c r="M17" s="1">
        <f>E20</f>
        <v>0.35</v>
      </c>
      <c r="N17" s="1">
        <f>F20</f>
        <v>500</v>
      </c>
      <c r="O17" s="86">
        <f t="shared" si="3"/>
        <v>175</v>
      </c>
      <c r="P17" s="9"/>
    </row>
    <row r="18" spans="1:17">
      <c r="A18" s="287" t="s">
        <v>2</v>
      </c>
      <c r="B18" s="228"/>
      <c r="C18" s="228"/>
      <c r="D18" s="3">
        <v>5</v>
      </c>
      <c r="E18" s="3">
        <v>0.05</v>
      </c>
      <c r="F18" s="25">
        <f>ОВЗ!F18</f>
        <v>0</v>
      </c>
      <c r="G18" s="94">
        <f t="shared" si="4"/>
        <v>0</v>
      </c>
      <c r="H18" s="29"/>
      <c r="I18" s="287" t="str">
        <f>A23</f>
        <v>масло сливочное</v>
      </c>
      <c r="J18" s="228"/>
      <c r="K18" s="228"/>
      <c r="L18" s="228"/>
      <c r="M18" s="1">
        <f>E23</f>
        <v>0</v>
      </c>
      <c r="N18" s="1">
        <f>F23</f>
        <v>975.5</v>
      </c>
      <c r="O18" s="86">
        <f t="shared" si="3"/>
        <v>0</v>
      </c>
      <c r="P18" s="2"/>
    </row>
    <row r="19" spans="1:17">
      <c r="A19" s="292" t="s">
        <v>18</v>
      </c>
      <c r="B19" s="293"/>
      <c r="C19" s="293"/>
      <c r="D19" s="3">
        <v>4.0000000000000001E-3</v>
      </c>
      <c r="E19" s="3">
        <v>0</v>
      </c>
      <c r="F19" s="25">
        <f>ОВЗ!F19</f>
        <v>290</v>
      </c>
      <c r="G19" s="94">
        <f t="shared" si="4"/>
        <v>0</v>
      </c>
      <c r="H19" s="29"/>
      <c r="I19" s="287" t="str">
        <f>A17</f>
        <v>морковь</v>
      </c>
      <c r="J19" s="228"/>
      <c r="K19" s="228"/>
      <c r="L19" s="228"/>
      <c r="M19" s="1">
        <f>E17+E26</f>
        <v>0.35</v>
      </c>
      <c r="N19" s="1">
        <f>F17</f>
        <v>65</v>
      </c>
      <c r="O19" s="86">
        <f t="shared" si="3"/>
        <v>22.75</v>
      </c>
      <c r="P19" s="2"/>
    </row>
    <row r="20" spans="1:17">
      <c r="A20" s="287" t="s">
        <v>92</v>
      </c>
      <c r="B20" s="293"/>
      <c r="C20" s="293"/>
      <c r="D20" s="3">
        <v>27</v>
      </c>
      <c r="E20" s="3">
        <v>0.35</v>
      </c>
      <c r="F20" s="25">
        <f>ОВЗ!F20</f>
        <v>500</v>
      </c>
      <c r="G20" s="95">
        <f t="shared" si="4"/>
        <v>175</v>
      </c>
      <c r="H20" s="29"/>
      <c r="I20" s="287" t="str">
        <f>A32</f>
        <v>кура</v>
      </c>
      <c r="J20" s="228"/>
      <c r="K20" s="228"/>
      <c r="L20" s="228"/>
      <c r="M20" s="1">
        <f>E32</f>
        <v>0.5</v>
      </c>
      <c r="N20" s="1">
        <f>F32</f>
        <v>474</v>
      </c>
      <c r="O20" s="86">
        <f t="shared" si="3"/>
        <v>237</v>
      </c>
      <c r="P20" s="2"/>
    </row>
    <row r="21" spans="1:17">
      <c r="A21" s="282" t="s">
        <v>83</v>
      </c>
      <c r="B21" s="283"/>
      <c r="C21" s="283"/>
      <c r="D21" s="3">
        <v>150</v>
      </c>
      <c r="E21" s="3"/>
      <c r="F21" s="83" t="s">
        <v>79</v>
      </c>
      <c r="G21" s="96"/>
      <c r="H21" s="29"/>
      <c r="I21" s="284" t="str">
        <f>A37</f>
        <v>компотная смесь</v>
      </c>
      <c r="J21" s="229"/>
      <c r="K21" s="229"/>
      <c r="L21" s="236"/>
      <c r="M21" s="1">
        <f>E37</f>
        <v>0.25</v>
      </c>
      <c r="N21" s="1">
        <f>F37</f>
        <v>230</v>
      </c>
      <c r="O21" s="86">
        <f t="shared" si="3"/>
        <v>57.5</v>
      </c>
      <c r="P21" s="2"/>
    </row>
    <row r="22" spans="1:17">
      <c r="A22" s="284" t="s">
        <v>75</v>
      </c>
      <c r="B22" s="230"/>
      <c r="C22" s="231"/>
      <c r="D22" s="3">
        <v>54</v>
      </c>
      <c r="E22" s="3">
        <v>0.54</v>
      </c>
      <c r="F22" s="32">
        <f>ОВЗ!F22</f>
        <v>59</v>
      </c>
      <c r="G22" s="96">
        <f>E22*F22</f>
        <v>31.860000000000003</v>
      </c>
      <c r="H22" s="29"/>
      <c r="I22" s="284" t="str">
        <f>A38</f>
        <v>сахар</v>
      </c>
      <c r="J22" s="229"/>
      <c r="K22" s="229"/>
      <c r="L22" s="236"/>
      <c r="M22" s="1">
        <f>E38</f>
        <v>0.25</v>
      </c>
      <c r="N22" s="1">
        <f>F38</f>
        <v>75</v>
      </c>
      <c r="O22" s="86">
        <f t="shared" si="3"/>
        <v>18.75</v>
      </c>
      <c r="P22" s="2"/>
    </row>
    <row r="23" spans="1:17">
      <c r="A23" s="284" t="s">
        <v>0</v>
      </c>
      <c r="B23" s="230"/>
      <c r="C23" s="231"/>
      <c r="D23" s="3">
        <v>6.75</v>
      </c>
      <c r="E23" s="3">
        <v>0</v>
      </c>
      <c r="F23" s="32">
        <f>ОВЗ!F23</f>
        <v>975.5</v>
      </c>
      <c r="G23" s="96">
        <f>E23*F23</f>
        <v>0</v>
      </c>
      <c r="H23" s="29"/>
      <c r="I23" s="284" t="str">
        <f>A29</f>
        <v>зелёный горошек</v>
      </c>
      <c r="J23" s="229"/>
      <c r="K23" s="229"/>
      <c r="L23" s="236"/>
      <c r="M23" s="1">
        <f>E29</f>
        <v>0</v>
      </c>
      <c r="N23" s="1">
        <f>F29</f>
        <v>205</v>
      </c>
      <c r="O23" s="86">
        <f t="shared" si="3"/>
        <v>0</v>
      </c>
      <c r="P23" s="2"/>
    </row>
    <row r="24" spans="1:17">
      <c r="A24" s="187" t="s">
        <v>109</v>
      </c>
      <c r="B24" s="183"/>
      <c r="C24" s="184"/>
      <c r="D24" s="3">
        <v>80</v>
      </c>
      <c r="E24" s="3"/>
      <c r="F24" s="83" t="s">
        <v>110</v>
      </c>
      <c r="G24" s="96"/>
      <c r="H24" s="29"/>
      <c r="I24" s="284" t="str">
        <f>A27</f>
        <v>солёный огурец</v>
      </c>
      <c r="J24" s="229"/>
      <c r="K24" s="229"/>
      <c r="L24" s="236"/>
      <c r="M24" s="1">
        <f>E27</f>
        <v>0.1</v>
      </c>
      <c r="N24" s="1">
        <f>F27</f>
        <v>400</v>
      </c>
      <c r="O24" s="86">
        <f t="shared" si="3"/>
        <v>40</v>
      </c>
      <c r="P24" s="2"/>
    </row>
    <row r="25" spans="1:17">
      <c r="A25" s="284" t="s">
        <v>1</v>
      </c>
      <c r="B25" s="229"/>
      <c r="C25" s="236"/>
      <c r="D25" s="3">
        <v>40</v>
      </c>
      <c r="E25" s="3">
        <v>0.4</v>
      </c>
      <c r="F25" s="82">
        <f>ОВЗ!F25</f>
        <v>30</v>
      </c>
      <c r="G25" s="96">
        <f>E25*F25</f>
        <v>12</v>
      </c>
      <c r="H25" s="29"/>
      <c r="I25" s="284" t="str">
        <f>A35</f>
        <v>яйцо отварное</v>
      </c>
      <c r="J25" s="229"/>
      <c r="K25" s="229"/>
      <c r="L25" s="236"/>
      <c r="M25" s="1">
        <f>E35</f>
        <v>1</v>
      </c>
      <c r="N25" s="1">
        <f>F35</f>
        <v>7</v>
      </c>
      <c r="O25" s="86">
        <f t="shared" si="3"/>
        <v>7</v>
      </c>
      <c r="P25" s="2"/>
    </row>
    <row r="26" spans="1:17">
      <c r="A26" s="284" t="s">
        <v>17</v>
      </c>
      <c r="B26" s="229"/>
      <c r="C26" s="236"/>
      <c r="D26" s="3">
        <v>20</v>
      </c>
      <c r="E26" s="3">
        <v>0.2</v>
      </c>
      <c r="F26" s="82">
        <f>ОВЗ!F26</f>
        <v>65</v>
      </c>
      <c r="G26" s="96">
        <f t="shared" ref="G26:G30" si="5">E26*F26</f>
        <v>13</v>
      </c>
      <c r="H26" s="29"/>
      <c r="I26" s="284"/>
      <c r="J26" s="229"/>
      <c r="K26" s="229"/>
      <c r="L26" s="236"/>
      <c r="M26" s="1"/>
      <c r="N26" s="1"/>
      <c r="O26" s="86"/>
      <c r="P26" s="1"/>
    </row>
    <row r="27" spans="1:17">
      <c r="A27" s="284" t="s">
        <v>111</v>
      </c>
      <c r="B27" s="229"/>
      <c r="C27" s="236"/>
      <c r="D27" s="3">
        <v>20</v>
      </c>
      <c r="E27" s="3">
        <v>0.1</v>
      </c>
      <c r="F27" s="82">
        <f>ОВЗ!F27</f>
        <v>400</v>
      </c>
      <c r="G27" s="96">
        <f t="shared" si="5"/>
        <v>40</v>
      </c>
      <c r="H27" s="29"/>
      <c r="I27" s="284"/>
      <c r="J27" s="229"/>
      <c r="K27" s="229"/>
      <c r="L27" s="236"/>
      <c r="M27" s="1"/>
      <c r="N27" s="1"/>
      <c r="O27" s="105">
        <f>SUM(O9:O26)</f>
        <v>681.404</v>
      </c>
      <c r="P27" s="1">
        <f>G39-O27</f>
        <v>0</v>
      </c>
    </row>
    <row r="28" spans="1:17">
      <c r="A28" s="284" t="s">
        <v>16</v>
      </c>
      <c r="B28" s="229"/>
      <c r="C28" s="236"/>
      <c r="D28" s="3">
        <v>10</v>
      </c>
      <c r="E28" s="3">
        <v>0.15</v>
      </c>
      <c r="F28" s="82">
        <f>ОВЗ!F28</f>
        <v>55</v>
      </c>
      <c r="G28" s="96">
        <f t="shared" si="5"/>
        <v>8.25</v>
      </c>
      <c r="H28" s="29"/>
      <c r="I28" s="284"/>
      <c r="J28" s="229"/>
      <c r="K28" s="229"/>
      <c r="L28" s="236"/>
      <c r="M28" s="1"/>
      <c r="N28" s="1"/>
      <c r="O28" s="23"/>
      <c r="P28" s="1"/>
    </row>
    <row r="29" spans="1:17">
      <c r="A29" s="284" t="s">
        <v>112</v>
      </c>
      <c r="B29" s="229"/>
      <c r="C29" s="236"/>
      <c r="D29" s="3">
        <v>25</v>
      </c>
      <c r="E29" s="3">
        <v>0</v>
      </c>
      <c r="F29" s="82">
        <f>ОВЗ!F29</f>
        <v>205</v>
      </c>
      <c r="G29" s="96">
        <f t="shared" si="5"/>
        <v>0</v>
      </c>
      <c r="H29" s="29"/>
      <c r="I29" s="287"/>
      <c r="J29" s="228"/>
      <c r="K29" s="228"/>
      <c r="L29" s="228"/>
      <c r="M29" s="15"/>
      <c r="N29" s="1"/>
      <c r="O29" s="23"/>
      <c r="P29" s="1"/>
      <c r="Q29">
        <v>121.44</v>
      </c>
    </row>
    <row r="30" spans="1:17">
      <c r="A30" s="284" t="s">
        <v>2</v>
      </c>
      <c r="B30" s="229"/>
      <c r="C30" s="236"/>
      <c r="D30" s="3">
        <v>5</v>
      </c>
      <c r="E30" s="3">
        <v>0.05</v>
      </c>
      <c r="F30" s="82">
        <f>ОВЗ!F30</f>
        <v>0</v>
      </c>
      <c r="G30" s="96">
        <f t="shared" si="5"/>
        <v>0</v>
      </c>
      <c r="H30" s="29"/>
      <c r="I30" s="289" t="s">
        <v>24</v>
      </c>
      <c r="J30" s="290"/>
      <c r="K30" s="290"/>
      <c r="L30" s="291"/>
      <c r="M30" s="1"/>
      <c r="N30" s="1"/>
      <c r="O30" s="106"/>
      <c r="P30" s="1"/>
    </row>
    <row r="31" spans="1:17">
      <c r="A31" s="296" t="s">
        <v>71</v>
      </c>
      <c r="B31" s="232"/>
      <c r="C31" s="233"/>
      <c r="D31" s="3"/>
      <c r="E31" s="3"/>
      <c r="F31" s="83" t="s">
        <v>72</v>
      </c>
      <c r="G31" s="96"/>
      <c r="H31" s="29"/>
      <c r="I31" s="287"/>
      <c r="J31" s="228"/>
      <c r="K31" s="228"/>
      <c r="L31" s="228"/>
      <c r="M31" s="15"/>
      <c r="N31" s="1"/>
      <c r="O31" s="23"/>
      <c r="P31" s="1"/>
    </row>
    <row r="32" spans="1:17">
      <c r="A32" s="297" t="s">
        <v>65</v>
      </c>
      <c r="B32" s="250"/>
      <c r="C32" s="251"/>
      <c r="D32" s="3" t="s">
        <v>73</v>
      </c>
      <c r="E32" s="32">
        <v>0.5</v>
      </c>
      <c r="F32" s="82">
        <f>ОВЗ!F32</f>
        <v>474</v>
      </c>
      <c r="G32" s="96">
        <f t="shared" ref="G32:G35" si="6">E32*F32</f>
        <v>237</v>
      </c>
      <c r="H32" s="29"/>
      <c r="I32" s="288"/>
      <c r="J32" s="243"/>
      <c r="K32" s="243"/>
      <c r="L32" s="243"/>
      <c r="M32" s="1"/>
      <c r="N32" s="1"/>
      <c r="O32" s="106"/>
      <c r="P32" s="1"/>
    </row>
    <row r="33" spans="1:16" ht="15.75" thickBot="1">
      <c r="A33" s="297" t="s">
        <v>16</v>
      </c>
      <c r="B33" s="250"/>
      <c r="C33" s="251"/>
      <c r="D33" s="3">
        <v>5</v>
      </c>
      <c r="E33" s="3">
        <v>0.05</v>
      </c>
      <c r="F33" s="82">
        <f>ОВЗ!F33</f>
        <v>55</v>
      </c>
      <c r="G33" s="96">
        <f t="shared" si="6"/>
        <v>2.75</v>
      </c>
      <c r="H33" s="2"/>
      <c r="I33" s="280"/>
      <c r="J33" s="281"/>
      <c r="K33" s="281"/>
      <c r="L33" s="281"/>
      <c r="M33" s="17"/>
      <c r="N33" s="17"/>
      <c r="O33" s="107"/>
      <c r="P33" s="1"/>
    </row>
    <row r="34" spans="1:16">
      <c r="A34" s="297" t="s">
        <v>2</v>
      </c>
      <c r="B34" s="250"/>
      <c r="C34" s="251"/>
      <c r="D34" s="3">
        <v>8</v>
      </c>
      <c r="E34" s="3">
        <v>0.05</v>
      </c>
      <c r="F34" s="82">
        <f>ОВЗ!F34</f>
        <v>0</v>
      </c>
      <c r="G34" s="96">
        <f t="shared" si="6"/>
        <v>0</v>
      </c>
      <c r="H34" s="14"/>
      <c r="I34" s="288"/>
      <c r="J34" s="243"/>
      <c r="K34" s="243"/>
      <c r="L34" s="243"/>
      <c r="M34" s="1"/>
      <c r="N34" s="1"/>
      <c r="O34" s="106"/>
      <c r="P34" s="16"/>
    </row>
    <row r="35" spans="1:16" ht="15.75" thickBot="1">
      <c r="A35" s="97" t="s">
        <v>82</v>
      </c>
      <c r="B35" s="57"/>
      <c r="C35" s="57"/>
      <c r="D35" s="3">
        <v>4.0000000000000001E-3</v>
      </c>
      <c r="E35" s="3">
        <v>1</v>
      </c>
      <c r="F35" s="82">
        <f>ОВЗ!F35</f>
        <v>7</v>
      </c>
      <c r="G35" s="96">
        <f t="shared" si="6"/>
        <v>7</v>
      </c>
      <c r="H35" s="11"/>
      <c r="I35" s="280"/>
      <c r="J35" s="281"/>
      <c r="K35" s="281"/>
      <c r="L35" s="281"/>
      <c r="M35" s="17"/>
      <c r="N35" s="17"/>
      <c r="O35" s="107"/>
      <c r="P35" s="1"/>
    </row>
    <row r="36" spans="1:16">
      <c r="A36" s="282" t="str">
        <f>ОВЗ!A36</f>
        <v>Компот</v>
      </c>
      <c r="B36" s="283"/>
      <c r="C36" s="283"/>
      <c r="D36" s="3">
        <v>200</v>
      </c>
      <c r="E36" s="3"/>
      <c r="F36" s="26" t="s">
        <v>67</v>
      </c>
      <c r="G36" s="96"/>
      <c r="H36" s="1"/>
      <c r="I36" s="288"/>
      <c r="J36" s="243"/>
      <c r="K36" s="243"/>
      <c r="L36" s="243"/>
      <c r="M36" s="1"/>
      <c r="N36" s="1"/>
      <c r="O36" s="106"/>
      <c r="P36" s="1"/>
    </row>
    <row r="37" spans="1:16" ht="15.75" thickBot="1">
      <c r="A37" s="282" t="str">
        <f>ОВЗ!A37</f>
        <v>компотная смесь</v>
      </c>
      <c r="B37" s="283"/>
      <c r="C37" s="283"/>
      <c r="D37" s="3">
        <v>20</v>
      </c>
      <c r="E37" s="1">
        <v>0.25</v>
      </c>
      <c r="F37" s="1">
        <f>ОВЗ!F37</f>
        <v>230</v>
      </c>
      <c r="G37" s="98">
        <f>E37*F37</f>
        <v>57.5</v>
      </c>
      <c r="H37" s="1"/>
      <c r="I37" s="280"/>
      <c r="J37" s="281"/>
      <c r="K37" s="281"/>
      <c r="L37" s="281"/>
      <c r="M37" s="17"/>
      <c r="N37" s="17"/>
      <c r="O37" s="107"/>
      <c r="P37" s="1"/>
    </row>
    <row r="38" spans="1:16">
      <c r="A38" s="287" t="s">
        <v>4</v>
      </c>
      <c r="B38" s="228"/>
      <c r="C38" s="228"/>
      <c r="D38" s="3">
        <v>20</v>
      </c>
      <c r="E38" s="1">
        <v>0.25</v>
      </c>
      <c r="F38" s="1">
        <f>ОВЗ!F38</f>
        <v>75</v>
      </c>
      <c r="G38" s="98">
        <f t="shared" ref="G38" si="7">E38*F38</f>
        <v>18.75</v>
      </c>
      <c r="H38" s="1"/>
      <c r="I38" s="288"/>
      <c r="J38" s="243"/>
      <c r="K38" s="243"/>
      <c r="L38" s="243"/>
      <c r="M38" s="1"/>
      <c r="N38" s="1"/>
      <c r="O38" s="106"/>
      <c r="P38" s="1"/>
    </row>
    <row r="39" spans="1:16" ht="15.75" thickBot="1">
      <c r="A39" s="285"/>
      <c r="B39" s="286"/>
      <c r="C39" s="286"/>
      <c r="D39" s="99"/>
      <c r="E39" s="17"/>
      <c r="F39" s="17"/>
      <c r="G39" s="100">
        <f>SUM(G9:G38)</f>
        <v>681.404</v>
      </c>
      <c r="H39" s="1"/>
      <c r="I39" s="280"/>
      <c r="J39" s="281"/>
      <c r="K39" s="281"/>
      <c r="L39" s="281"/>
      <c r="M39" s="17"/>
      <c r="N39" s="17"/>
      <c r="O39" s="107"/>
      <c r="P39" s="1"/>
    </row>
    <row r="40" spans="1:16" ht="15.75" thickBot="1">
      <c r="H40" s="1"/>
      <c r="I40" s="280"/>
      <c r="J40" s="281"/>
      <c r="K40" s="281"/>
      <c r="L40" s="281"/>
      <c r="M40" s="17"/>
      <c r="N40" s="17"/>
      <c r="O40" s="107"/>
      <c r="P40" s="1"/>
    </row>
  </sheetData>
  <mergeCells count="71">
    <mergeCell ref="I37:L37"/>
    <mergeCell ref="A36:C36"/>
    <mergeCell ref="I34:L34"/>
    <mergeCell ref="A32:C32"/>
    <mergeCell ref="I36:L36"/>
    <mergeCell ref="A34:C34"/>
    <mergeCell ref="I35:L35"/>
    <mergeCell ref="A37:C37"/>
    <mergeCell ref="I31:L31"/>
    <mergeCell ref="A33:C33"/>
    <mergeCell ref="I32:L32"/>
    <mergeCell ref="I33:L33"/>
    <mergeCell ref="A31:C31"/>
    <mergeCell ref="I24:L24"/>
    <mergeCell ref="A23:C23"/>
    <mergeCell ref="I25:L25"/>
    <mergeCell ref="I23:L23"/>
    <mergeCell ref="A30:C30"/>
    <mergeCell ref="I30:L30"/>
    <mergeCell ref="A25:C25"/>
    <mergeCell ref="A26:C26"/>
    <mergeCell ref="A27:C27"/>
    <mergeCell ref="I26:L26"/>
    <mergeCell ref="I27:L27"/>
    <mergeCell ref="I28:L28"/>
    <mergeCell ref="I29:L29"/>
    <mergeCell ref="A28:C28"/>
    <mergeCell ref="A29:C29"/>
    <mergeCell ref="I21:L21"/>
    <mergeCell ref="A20:C20"/>
    <mergeCell ref="I22:L22"/>
    <mergeCell ref="A21:C21"/>
    <mergeCell ref="I20:L20"/>
    <mergeCell ref="A22:C22"/>
    <mergeCell ref="I18:L18"/>
    <mergeCell ref="A17:C17"/>
    <mergeCell ref="I19:L19"/>
    <mergeCell ref="A18:C18"/>
    <mergeCell ref="A19:C19"/>
    <mergeCell ref="I15:L15"/>
    <mergeCell ref="A14:C14"/>
    <mergeCell ref="I16:L16"/>
    <mergeCell ref="A15:C15"/>
    <mergeCell ref="I17:L17"/>
    <mergeCell ref="A16:C16"/>
    <mergeCell ref="A8:C8"/>
    <mergeCell ref="I8:L8"/>
    <mergeCell ref="A9:C9"/>
    <mergeCell ref="A10:C10"/>
    <mergeCell ref="I9:L9"/>
    <mergeCell ref="A13:C13"/>
    <mergeCell ref="I14:L14"/>
    <mergeCell ref="A11:C11"/>
    <mergeCell ref="I10:L10"/>
    <mergeCell ref="I11:L11"/>
    <mergeCell ref="A12:C12"/>
    <mergeCell ref="I13:L13"/>
    <mergeCell ref="I12:L12"/>
    <mergeCell ref="A1:H2"/>
    <mergeCell ref="I1:P2"/>
    <mergeCell ref="A3:H4"/>
    <mergeCell ref="I3:P4"/>
    <mergeCell ref="A5:H5"/>
    <mergeCell ref="I5:P7"/>
    <mergeCell ref="A6:H6"/>
    <mergeCell ref="A7:H7"/>
    <mergeCell ref="I38:L38"/>
    <mergeCell ref="A38:C38"/>
    <mergeCell ref="I39:L39"/>
    <mergeCell ref="A39:C39"/>
    <mergeCell ref="I40:L40"/>
  </mergeCells>
  <pageMargins left="0.7" right="0.7" top="0.75" bottom="0.75" header="0.3" footer="0.3"/>
  <pageSetup paperSize="9" scale="8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L32" sqref="L32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3</vt:i4>
      </vt:variant>
    </vt:vector>
  </HeadingPairs>
  <TitlesOfParts>
    <vt:vector size="11" baseType="lpstr">
      <vt:lpstr>Б.П.</vt:lpstr>
      <vt:lpstr>накладная</vt:lpstr>
      <vt:lpstr>ОВЗ</vt:lpstr>
      <vt:lpstr>ГПД</vt:lpstr>
      <vt:lpstr>Д.П.</vt:lpstr>
      <vt:lpstr>выпечка</vt:lpstr>
      <vt:lpstr>СВО</vt:lpstr>
      <vt:lpstr>Лист1</vt:lpstr>
      <vt:lpstr>выпечка!Область_печати</vt:lpstr>
      <vt:lpstr>Д.П.!Область_печати</vt:lpstr>
      <vt:lpstr>ОВЗ!Область_печати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2025-11-27T11:58:41Z</cp:lastPrinted>
  <dcterms:created xsi:type="dcterms:W3CDTF">2016-01-28T11:45:21Z</dcterms:created>
  <dcterms:modified xsi:type="dcterms:W3CDTF">2025-11-27T11:59:57Z</dcterms:modified>
</cp:coreProperties>
</file>