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0" yWindow="30" windowWidth="15600" windowHeight="10980" firstSheet="2" activeTab="5"/>
  </bookViews>
  <sheets>
    <sheet name="ХЛЕБ" sheetId="1" r:id="rId1"/>
    <sheet name="мясо" sheetId="2" r:id="rId2"/>
    <sheet name="Б.П." sheetId="8" r:id="rId3"/>
    <sheet name="Д.П." sheetId="21" r:id="rId4"/>
    <sheet name="накладная" sheetId="14" r:id="rId5"/>
    <sheet name="ОВЗ" sheetId="16" r:id="rId6"/>
    <sheet name="ГПД" sheetId="17" r:id="rId7"/>
    <sheet name="выпечка" sheetId="20" r:id="rId8"/>
    <sheet name="СВО" sheetId="23" r:id="rId9"/>
  </sheets>
  <externalReferences>
    <externalReference r:id="rId10"/>
  </externalReferences>
  <calcPr calcId="124519"/>
</workbook>
</file>

<file path=xl/calcChain.xml><?xml version="1.0" encoding="utf-8"?>
<calcChain xmlns="http://schemas.openxmlformats.org/spreadsheetml/2006/main">
  <c r="O27" i="8"/>
  <c r="F46" i="14"/>
  <c r="R46" s="1"/>
  <c r="T46" s="1"/>
  <c r="M26" i="8"/>
  <c r="I26"/>
  <c r="R25" i="14"/>
  <c r="T25" s="1"/>
  <c r="B25"/>
  <c r="P23" i="21"/>
  <c r="N23"/>
  <c r="I48"/>
  <c r="R44" i="14" l="1"/>
  <c r="T44" s="1"/>
  <c r="R20" l="1"/>
  <c r="T20" s="1"/>
  <c r="S12"/>
  <c r="S13"/>
  <c r="S14"/>
  <c r="S15"/>
  <c r="S16"/>
  <c r="S17"/>
  <c r="S18"/>
  <c r="S22"/>
  <c r="S23"/>
  <c r="S24"/>
  <c r="S27"/>
  <c r="S28"/>
  <c r="S29"/>
  <c r="S31"/>
  <c r="S32"/>
  <c r="S40"/>
  <c r="S41"/>
  <c r="S43"/>
  <c r="S10"/>
  <c r="F11"/>
  <c r="F12"/>
  <c r="F13"/>
  <c r="F14"/>
  <c r="F15"/>
  <c r="F16"/>
  <c r="F17"/>
  <c r="F18"/>
  <c r="F19"/>
  <c r="F21"/>
  <c r="F22"/>
  <c r="F23"/>
  <c r="F24"/>
  <c r="F27"/>
  <c r="F28"/>
  <c r="F29"/>
  <c r="F30"/>
  <c r="F31"/>
  <c r="F32"/>
  <c r="F33"/>
  <c r="F34"/>
  <c r="F35"/>
  <c r="F36"/>
  <c r="F37"/>
  <c r="F38"/>
  <c r="F39"/>
  <c r="F40"/>
  <c r="F42"/>
  <c r="F43"/>
  <c r="F45"/>
  <c r="F47"/>
  <c r="F10"/>
  <c r="B43"/>
  <c r="B40"/>
  <c r="B41"/>
  <c r="B34"/>
  <c r="B32"/>
  <c r="B11"/>
  <c r="B12"/>
  <c r="B13"/>
  <c r="B14"/>
  <c r="B15"/>
  <c r="B16"/>
  <c r="B17"/>
  <c r="B18"/>
  <c r="B19"/>
  <c r="B21"/>
  <c r="B22"/>
  <c r="B23"/>
  <c r="B24"/>
  <c r="B27"/>
  <c r="B28"/>
  <c r="B29"/>
  <c r="B31"/>
  <c r="B10"/>
  <c r="N29" i="17" l="1"/>
  <c r="M29"/>
  <c r="G39"/>
  <c r="L29"/>
  <c r="I29"/>
  <c r="L20"/>
  <c r="F36"/>
  <c r="A36"/>
  <c r="A35"/>
  <c r="A31"/>
  <c r="D11" i="16"/>
  <c r="N24"/>
  <c r="L25"/>
  <c r="H25"/>
  <c r="L23"/>
  <c r="H23"/>
  <c r="F11"/>
  <c r="G11" s="1"/>
  <c r="F10"/>
  <c r="G10" s="1"/>
  <c r="L11"/>
  <c r="F32"/>
  <c r="F53" i="21"/>
  <c r="F52"/>
  <c r="F44"/>
  <c r="F38"/>
  <c r="F29"/>
  <c r="F16"/>
  <c r="N22"/>
  <c r="I23"/>
  <c r="F17" i="8"/>
  <c r="O26" l="1"/>
  <c r="P26" s="1"/>
  <c r="M23" i="16"/>
  <c r="N23" s="1"/>
  <c r="M25"/>
  <c r="N25" s="1"/>
  <c r="F36" i="23"/>
  <c r="A36"/>
  <c r="A35"/>
  <c r="F33"/>
  <c r="F32"/>
  <c r="F27"/>
  <c r="F29"/>
  <c r="F30"/>
  <c r="F25"/>
  <c r="G45" i="17"/>
  <c r="G46"/>
  <c r="F41"/>
  <c r="F33"/>
  <c r="F32"/>
  <c r="F27"/>
  <c r="F29"/>
  <c r="F30"/>
  <c r="F25"/>
  <c r="F37" i="16"/>
  <c r="A28"/>
  <c r="F15" i="23"/>
  <c r="F16" i="16"/>
  <c r="F16" i="23" s="1"/>
  <c r="F17" i="16"/>
  <c r="F17" i="23" s="1"/>
  <c r="F18" i="16"/>
  <c r="F18" i="23" s="1"/>
  <c r="F19" i="16"/>
  <c r="F19" i="23" s="1"/>
  <c r="F20" i="16"/>
  <c r="F20" i="23" s="1"/>
  <c r="F21" i="16"/>
  <c r="F22"/>
  <c r="F23" i="23"/>
  <c r="F14" i="16"/>
  <c r="F14" i="23" s="1"/>
  <c r="O66" i="21"/>
  <c r="F48"/>
  <c r="F27"/>
  <c r="F21" i="23" l="1"/>
  <c r="F34" i="16"/>
  <c r="F22" i="23"/>
  <c r="F28" i="16"/>
  <c r="F23" i="17"/>
  <c r="F19"/>
  <c r="M12" s="1"/>
  <c r="F15"/>
  <c r="F26" i="16"/>
  <c r="F26" i="23" s="1"/>
  <c r="G26" s="1"/>
  <c r="F21" i="17"/>
  <c r="F17"/>
  <c r="G17" s="1"/>
  <c r="F14"/>
  <c r="F22"/>
  <c r="G22" s="1"/>
  <c r="F20"/>
  <c r="F37" s="1"/>
  <c r="F18"/>
  <c r="M18" s="1"/>
  <c r="F16"/>
  <c r="F26"/>
  <c r="G26" s="1"/>
  <c r="G47" i="23"/>
  <c r="G36"/>
  <c r="G35"/>
  <c r="G33"/>
  <c r="G32"/>
  <c r="G30"/>
  <c r="G29"/>
  <c r="M28"/>
  <c r="L28"/>
  <c r="I28"/>
  <c r="A28"/>
  <c r="M27"/>
  <c r="L27"/>
  <c r="N27" s="1"/>
  <c r="I27"/>
  <c r="G27"/>
  <c r="M26"/>
  <c r="L26"/>
  <c r="N26" s="1"/>
  <c r="I26"/>
  <c r="M25"/>
  <c r="L25"/>
  <c r="N25" s="1"/>
  <c r="I25"/>
  <c r="G25"/>
  <c r="M24"/>
  <c r="L24"/>
  <c r="H24"/>
  <c r="M23"/>
  <c r="L23"/>
  <c r="H23"/>
  <c r="G23"/>
  <c r="M22"/>
  <c r="L22"/>
  <c r="H22"/>
  <c r="G22"/>
  <c r="M21"/>
  <c r="L21"/>
  <c r="H21"/>
  <c r="G21"/>
  <c r="L20"/>
  <c r="G20"/>
  <c r="M19"/>
  <c r="L19"/>
  <c r="H19"/>
  <c r="G19"/>
  <c r="M18"/>
  <c r="L18"/>
  <c r="G18"/>
  <c r="M17"/>
  <c r="L17"/>
  <c r="H17"/>
  <c r="G17"/>
  <c r="M16"/>
  <c r="L16"/>
  <c r="H16"/>
  <c r="G16"/>
  <c r="M15"/>
  <c r="L15"/>
  <c r="H15"/>
  <c r="G15"/>
  <c r="L14"/>
  <c r="H14"/>
  <c r="G14"/>
  <c r="M13"/>
  <c r="L13"/>
  <c r="M12"/>
  <c r="L12"/>
  <c r="M11"/>
  <c r="L11"/>
  <c r="H11"/>
  <c r="M10"/>
  <c r="L10"/>
  <c r="M9"/>
  <c r="L9"/>
  <c r="A28" i="17"/>
  <c r="M28"/>
  <c r="L28"/>
  <c r="I28"/>
  <c r="M27"/>
  <c r="L27"/>
  <c r="I27"/>
  <c r="M26"/>
  <c r="L26"/>
  <c r="I26"/>
  <c r="M25"/>
  <c r="L25"/>
  <c r="I25"/>
  <c r="G41"/>
  <c r="G37"/>
  <c r="G36"/>
  <c r="G35"/>
  <c r="G33"/>
  <c r="G32"/>
  <c r="G30"/>
  <c r="G29"/>
  <c r="G27"/>
  <c r="G25"/>
  <c r="M24"/>
  <c r="L24"/>
  <c r="H24"/>
  <c r="M23"/>
  <c r="L23"/>
  <c r="H23"/>
  <c r="G23"/>
  <c r="M22"/>
  <c r="L22"/>
  <c r="H22"/>
  <c r="M21"/>
  <c r="L21"/>
  <c r="H21"/>
  <c r="G21"/>
  <c r="M20"/>
  <c r="G20"/>
  <c r="M19"/>
  <c r="L19"/>
  <c r="N19" s="1"/>
  <c r="H19"/>
  <c r="G19"/>
  <c r="L18"/>
  <c r="M17"/>
  <c r="L17"/>
  <c r="H17"/>
  <c r="M16"/>
  <c r="L16"/>
  <c r="H16"/>
  <c r="G16"/>
  <c r="M15"/>
  <c r="L15"/>
  <c r="H15"/>
  <c r="G15"/>
  <c r="L14"/>
  <c r="H14"/>
  <c r="G14"/>
  <c r="L13"/>
  <c r="L12"/>
  <c r="M11"/>
  <c r="L11"/>
  <c r="H11"/>
  <c r="M10"/>
  <c r="L10"/>
  <c r="M9"/>
  <c r="L9"/>
  <c r="L16" i="16"/>
  <c r="M24"/>
  <c r="L24"/>
  <c r="H24"/>
  <c r="M14"/>
  <c r="L14"/>
  <c r="L13"/>
  <c r="H14"/>
  <c r="G32"/>
  <c r="G33"/>
  <c r="G34"/>
  <c r="G35"/>
  <c r="O44" i="21"/>
  <c r="O45"/>
  <c r="N44"/>
  <c r="N45"/>
  <c r="P44"/>
  <c r="O43"/>
  <c r="N43"/>
  <c r="I45"/>
  <c r="I44"/>
  <c r="I43"/>
  <c r="P75"/>
  <c r="P76"/>
  <c r="P77"/>
  <c r="O25" i="8"/>
  <c r="N25"/>
  <c r="M25"/>
  <c r="I25"/>
  <c r="O22"/>
  <c r="M22"/>
  <c r="I22"/>
  <c r="O24"/>
  <c r="N24"/>
  <c r="M24"/>
  <c r="I24"/>
  <c r="O10"/>
  <c r="N10"/>
  <c r="M10"/>
  <c r="I10"/>
  <c r="N9" i="23" l="1"/>
  <c r="F28"/>
  <c r="F28" i="17"/>
  <c r="F34"/>
  <c r="G34" s="1"/>
  <c r="F34" i="23"/>
  <c r="G34" s="1"/>
  <c r="M13" i="17"/>
  <c r="N26"/>
  <c r="N18"/>
  <c r="G18"/>
  <c r="F42"/>
  <c r="F47" s="1"/>
  <c r="G47" s="1"/>
  <c r="F37" i="23"/>
  <c r="N24"/>
  <c r="N10"/>
  <c r="N9" i="17"/>
  <c r="P25" i="8"/>
  <c r="P45" i="21"/>
  <c r="N25" i="17"/>
  <c r="N12" i="23"/>
  <c r="N21"/>
  <c r="N22"/>
  <c r="N23"/>
  <c r="P24" i="8"/>
  <c r="P22"/>
  <c r="N10" i="17"/>
  <c r="N28"/>
  <c r="N18" i="23"/>
  <c r="N19"/>
  <c r="N14" i="16"/>
  <c r="N27" i="17"/>
  <c r="N11" i="23"/>
  <c r="N13"/>
  <c r="N15"/>
  <c r="N16"/>
  <c r="N17"/>
  <c r="N28"/>
  <c r="N24" i="17"/>
  <c r="N11"/>
  <c r="N12"/>
  <c r="N15"/>
  <c r="N16"/>
  <c r="N17"/>
  <c r="N20"/>
  <c r="N21"/>
  <c r="N22"/>
  <c r="N23"/>
  <c r="N13"/>
  <c r="P43" i="21"/>
  <c r="G28" i="17" l="1"/>
  <c r="M14"/>
  <c r="N14" s="1"/>
  <c r="G38"/>
  <c r="G28" i="23"/>
  <c r="M14"/>
  <c r="N14" s="1"/>
  <c r="G37"/>
  <c r="G38" s="1"/>
  <c r="G48" s="1"/>
  <c r="M20"/>
  <c r="N20" s="1"/>
  <c r="N33" s="1"/>
  <c r="V47" i="14" s="1"/>
  <c r="N33" i="17"/>
  <c r="V46" i="14" l="1"/>
  <c r="N34" i="17"/>
  <c r="O34" s="1"/>
  <c r="N35" l="1"/>
  <c r="P10" i="8" l="1"/>
  <c r="M13" i="20" l="1"/>
  <c r="L13"/>
  <c r="H13"/>
  <c r="M14"/>
  <c r="H14"/>
  <c r="G14"/>
  <c r="F18"/>
  <c r="F17"/>
  <c r="N24" i="21"/>
  <c r="N15"/>
  <c r="F69"/>
  <c r="G54"/>
  <c r="F63"/>
  <c r="F41"/>
  <c r="M18" i="8"/>
  <c r="M13"/>
  <c r="H12"/>
  <c r="I1" i="21"/>
  <c r="R16" i="14" l="1"/>
  <c r="M66" i="21"/>
  <c r="M65"/>
  <c r="M56"/>
  <c r="M57"/>
  <c r="M58"/>
  <c r="M59"/>
  <c r="M60"/>
  <c r="M55"/>
  <c r="M8"/>
  <c r="D70"/>
  <c r="D68"/>
  <c r="D60"/>
  <c r="D61"/>
  <c r="D62"/>
  <c r="D63"/>
  <c r="D64"/>
  <c r="D59"/>
  <c r="D53"/>
  <c r="D55"/>
  <c r="D56"/>
  <c r="D52"/>
  <c r="D48"/>
  <c r="D49"/>
  <c r="D47"/>
  <c r="D35"/>
  <c r="D36"/>
  <c r="D37"/>
  <c r="D38"/>
  <c r="D34"/>
  <c r="D44" l="1"/>
  <c r="D41"/>
  <c r="D42"/>
  <c r="D40"/>
  <c r="D28"/>
  <c r="D27"/>
  <c r="D25"/>
  <c r="D26"/>
  <c r="O42"/>
  <c r="N42"/>
  <c r="I42"/>
  <c r="N29"/>
  <c r="O41"/>
  <c r="N41"/>
  <c r="O40"/>
  <c r="N40"/>
  <c r="O39"/>
  <c r="N39"/>
  <c r="O38"/>
  <c r="O37"/>
  <c r="N38"/>
  <c r="N37"/>
  <c r="R39" i="14" s="1"/>
  <c r="T39" s="1"/>
  <c r="O36" i="21"/>
  <c r="N36"/>
  <c r="R38" i="14" s="1"/>
  <c r="O35" i="21"/>
  <c r="N35"/>
  <c r="O33"/>
  <c r="N33"/>
  <c r="O32"/>
  <c r="N32"/>
  <c r="R34" i="14" s="1"/>
  <c r="O31" i="21"/>
  <c r="S34" i="14" s="1"/>
  <c r="N31" i="21"/>
  <c r="O29"/>
  <c r="O28"/>
  <c r="N28"/>
  <c r="O27"/>
  <c r="N27"/>
  <c r="O26"/>
  <c r="N26"/>
  <c r="R28" i="14" s="1"/>
  <c r="O25" i="21"/>
  <c r="N25"/>
  <c r="O24"/>
  <c r="I41"/>
  <c r="I40"/>
  <c r="I39"/>
  <c r="I38"/>
  <c r="I37"/>
  <c r="I36"/>
  <c r="I35"/>
  <c r="I33"/>
  <c r="I32"/>
  <c r="I31"/>
  <c r="I29"/>
  <c r="I28"/>
  <c r="I27"/>
  <c r="I26"/>
  <c r="I25"/>
  <c r="I24"/>
  <c r="P39"/>
  <c r="O22"/>
  <c r="I22"/>
  <c r="L14" i="20"/>
  <c r="L12"/>
  <c r="L11"/>
  <c r="L10"/>
  <c r="L9"/>
  <c r="D18"/>
  <c r="D13"/>
  <c r="D12"/>
  <c r="D11"/>
  <c r="D20"/>
  <c r="D17"/>
  <c r="T34" i="14" l="1"/>
  <c r="R40"/>
  <c r="T40" s="1"/>
  <c r="F41"/>
  <c r="T28"/>
  <c r="T38"/>
  <c r="R36"/>
  <c r="T36" s="1"/>
  <c r="R41"/>
  <c r="T41" s="1"/>
  <c r="R43"/>
  <c r="T43" s="1"/>
  <c r="R47"/>
  <c r="T47" s="1"/>
  <c r="R27"/>
  <c r="T27" s="1"/>
  <c r="R29"/>
  <c r="T29" s="1"/>
  <c r="R31"/>
  <c r="T31" s="1"/>
  <c r="R45"/>
  <c r="T45" s="1"/>
  <c r="R35"/>
  <c r="T35" s="1"/>
  <c r="R37"/>
  <c r="T37" s="1"/>
  <c r="R42"/>
  <c r="T42" s="1"/>
  <c r="R33"/>
  <c r="T33" s="1"/>
  <c r="R30"/>
  <c r="T30" s="1"/>
  <c r="R32"/>
  <c r="T32" s="1"/>
  <c r="P37" i="21"/>
  <c r="P31"/>
  <c r="P22"/>
  <c r="P28"/>
  <c r="P35"/>
  <c r="P26"/>
  <c r="P27"/>
  <c r="P32"/>
  <c r="P36"/>
  <c r="P24"/>
  <c r="P38"/>
  <c r="P41"/>
  <c r="P33"/>
  <c r="P40"/>
  <c r="P42"/>
  <c r="P29"/>
  <c r="P25"/>
  <c r="N16"/>
  <c r="N12"/>
  <c r="N21"/>
  <c r="N17"/>
  <c r="R18" i="14" s="1"/>
  <c r="N13" i="21"/>
  <c r="G44"/>
  <c r="O19" i="8"/>
  <c r="H14"/>
  <c r="O13"/>
  <c r="N13"/>
  <c r="I13"/>
  <c r="H17"/>
  <c r="H3" i="23"/>
  <c r="H2" i="20"/>
  <c r="I1" i="17"/>
  <c r="H1" i="16"/>
  <c r="I1" i="14"/>
  <c r="A1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R17" l="1"/>
  <c r="R26"/>
  <c r="R13"/>
  <c r="R14"/>
  <c r="P13" i="8"/>
  <c r="N14" i="20"/>
  <c r="P68" i="21"/>
  <c r="O9"/>
  <c r="N20"/>
  <c r="G75"/>
  <c r="G74"/>
  <c r="G73"/>
  <c r="G72"/>
  <c r="N11"/>
  <c r="N9"/>
  <c r="G70"/>
  <c r="R10" i="14" l="1"/>
  <c r="T10" s="1"/>
  <c r="R12"/>
  <c r="R24"/>
  <c r="G76" i="21"/>
  <c r="G69" l="1"/>
  <c r="G68"/>
  <c r="H70"/>
  <c r="H81" l="1"/>
  <c r="G71"/>
  <c r="P74" l="1"/>
  <c r="P73"/>
  <c r="P78" s="1"/>
  <c r="G64"/>
  <c r="G63"/>
  <c r="G62"/>
  <c r="G61"/>
  <c r="G60"/>
  <c r="G59"/>
  <c r="P56"/>
  <c r="P57"/>
  <c r="P58"/>
  <c r="P59"/>
  <c r="P60"/>
  <c r="P61"/>
  <c r="P55"/>
  <c r="P63" l="1"/>
  <c r="H78"/>
  <c r="H76" s="1"/>
  <c r="G65"/>
  <c r="F65" s="1"/>
  <c r="O63" l="1"/>
  <c r="G29" l="1"/>
  <c r="G28"/>
  <c r="G27"/>
  <c r="G26"/>
  <c r="G25"/>
  <c r="G24"/>
  <c r="M16" i="16" l="1"/>
  <c r="H16"/>
  <c r="O23" i="8"/>
  <c r="M23"/>
  <c r="I23"/>
  <c r="D10" i="20"/>
  <c r="G20"/>
  <c r="G19"/>
  <c r="G18"/>
  <c r="G17"/>
  <c r="L22" i="16"/>
  <c r="L12"/>
  <c r="L18"/>
  <c r="L17"/>
  <c r="P69" i="21"/>
  <c r="P66"/>
  <c r="P65"/>
  <c r="O21" i="8"/>
  <c r="M21"/>
  <c r="I21"/>
  <c r="H15"/>
  <c r="G56" i="21"/>
  <c r="G55"/>
  <c r="G53"/>
  <c r="G52"/>
  <c r="G49"/>
  <c r="G48"/>
  <c r="G47"/>
  <c r="G43"/>
  <c r="G42"/>
  <c r="G41"/>
  <c r="G40"/>
  <c r="G38"/>
  <c r="G37"/>
  <c r="G36"/>
  <c r="G35"/>
  <c r="G34"/>
  <c r="G33"/>
  <c r="O21"/>
  <c r="I21"/>
  <c r="O20"/>
  <c r="I20"/>
  <c r="G21"/>
  <c r="O19"/>
  <c r="S21" i="14" s="1"/>
  <c r="G20" i="21"/>
  <c r="G19"/>
  <c r="O18"/>
  <c r="S19" i="14" s="1"/>
  <c r="N18" i="21"/>
  <c r="R19" i="14" s="1"/>
  <c r="I18" i="21"/>
  <c r="G18"/>
  <c r="O17"/>
  <c r="G17"/>
  <c r="O16"/>
  <c r="E16"/>
  <c r="N19" s="1"/>
  <c r="R21" i="14" s="1"/>
  <c r="O15" i="21"/>
  <c r="E15"/>
  <c r="O14"/>
  <c r="G14"/>
  <c r="O13"/>
  <c r="T14" i="14" s="1"/>
  <c r="G13" i="21"/>
  <c r="O12"/>
  <c r="G12"/>
  <c r="O11"/>
  <c r="E11"/>
  <c r="N10" s="1"/>
  <c r="O10"/>
  <c r="S11" i="14" s="1"/>
  <c r="I10" i="21"/>
  <c r="G10"/>
  <c r="T12" i="14" l="1"/>
  <c r="T13"/>
  <c r="T16"/>
  <c r="T17"/>
  <c r="T21"/>
  <c r="T18"/>
  <c r="T24"/>
  <c r="T26"/>
  <c r="T19"/>
  <c r="R23"/>
  <c r="T23" s="1"/>
  <c r="R11"/>
  <c r="T11" s="1"/>
  <c r="R22"/>
  <c r="T22" s="1"/>
  <c r="G45" i="21"/>
  <c r="H44" s="1"/>
  <c r="P19"/>
  <c r="P70"/>
  <c r="P23" i="8"/>
  <c r="G57" i="21"/>
  <c r="N16" i="16"/>
  <c r="G15" i="21"/>
  <c r="N14"/>
  <c r="G11"/>
  <c r="P15"/>
  <c r="P16"/>
  <c r="G39"/>
  <c r="P21" i="8"/>
  <c r="G21" i="20"/>
  <c r="P21" i="21"/>
  <c r="P12"/>
  <c r="P9"/>
  <c r="G16"/>
  <c r="P17"/>
  <c r="P18"/>
  <c r="P20"/>
  <c r="G50"/>
  <c r="G31"/>
  <c r="P11"/>
  <c r="P13"/>
  <c r="H30" l="1"/>
  <c r="I51"/>
  <c r="O51" s="1"/>
  <c r="R15" i="14"/>
  <c r="T15" s="1"/>
  <c r="F57" i="21"/>
  <c r="H49"/>
  <c r="F21" i="20"/>
  <c r="P14" i="21"/>
  <c r="H39"/>
  <c r="G22"/>
  <c r="F50"/>
  <c r="F39"/>
  <c r="P10"/>
  <c r="F31"/>
  <c r="P51" l="1"/>
  <c r="F22"/>
  <c r="P47"/>
  <c r="G77" s="1"/>
  <c r="V50" i="14" l="1"/>
  <c r="I52" i="21"/>
  <c r="S46"/>
  <c r="N19" i="8"/>
  <c r="M19"/>
  <c r="H20"/>
  <c r="O18"/>
  <c r="O16"/>
  <c r="M16"/>
  <c r="O49" i="21" l="1"/>
  <c r="P49" s="1"/>
  <c r="O50"/>
  <c r="T48" i="14"/>
  <c r="P19" i="8"/>
  <c r="N13" i="20"/>
  <c r="P50" i="21" l="1"/>
  <c r="O52"/>
  <c r="O14" i="8"/>
  <c r="M14"/>
  <c r="I11"/>
  <c r="M12" i="20"/>
  <c r="M11"/>
  <c r="M10"/>
  <c r="M9"/>
  <c r="H12"/>
  <c r="H11"/>
  <c r="H10"/>
  <c r="H9"/>
  <c r="G13"/>
  <c r="G12"/>
  <c r="G11"/>
  <c r="G10"/>
  <c r="M22" i="16"/>
  <c r="H22"/>
  <c r="M15"/>
  <c r="L15"/>
  <c r="H15"/>
  <c r="P52" i="21" l="1"/>
  <c r="G15" i="20"/>
  <c r="G30"/>
  <c r="P14" i="8"/>
  <c r="N15" i="16"/>
  <c r="N22"/>
  <c r="N12" i="20"/>
  <c r="H21" i="8"/>
  <c r="F15" i="20" l="1"/>
  <c r="O20" i="8" l="1"/>
  <c r="O15"/>
  <c r="O11"/>
  <c r="M20"/>
  <c r="M15"/>
  <c r="M11"/>
  <c r="I20"/>
  <c r="I18"/>
  <c r="I16"/>
  <c r="I15"/>
  <c r="I14"/>
  <c r="I9"/>
  <c r="N9" i="20" l="1"/>
  <c r="N10"/>
  <c r="N11"/>
  <c r="N16" l="1"/>
  <c r="N20" i="8"/>
  <c r="P20" l="1"/>
  <c r="H26" l="1"/>
  <c r="H25"/>
  <c r="H24"/>
  <c r="H10"/>
  <c r="H19"/>
  <c r="L10" i="16"/>
  <c r="H23" i="8" l="1"/>
  <c r="H29" s="1"/>
  <c r="H32" s="1"/>
  <c r="O9"/>
  <c r="Q29" l="1"/>
  <c r="G30" i="16"/>
  <c r="N15" i="8" l="1"/>
  <c r="P15" l="1"/>
  <c r="L20" i="16" l="1"/>
  <c r="N16" i="8" l="1"/>
  <c r="N11"/>
  <c r="M9"/>
  <c r="M17" i="16"/>
  <c r="H17"/>
  <c r="M10"/>
  <c r="M21"/>
  <c r="L21"/>
  <c r="M20"/>
  <c r="M19"/>
  <c r="L19"/>
  <c r="M18"/>
  <c r="M13"/>
  <c r="M12"/>
  <c r="M11"/>
  <c r="H11"/>
  <c r="G29"/>
  <c r="G23"/>
  <c r="G22"/>
  <c r="G21"/>
  <c r="G20"/>
  <c r="G19"/>
  <c r="G18"/>
  <c r="G17"/>
  <c r="G16"/>
  <c r="G15"/>
  <c r="G14"/>
  <c r="P16" i="8" l="1"/>
  <c r="P18"/>
  <c r="P11"/>
  <c r="P9"/>
  <c r="P27" s="1"/>
  <c r="N17" i="16"/>
  <c r="V49" i="14" l="1"/>
  <c r="G44" i="17" l="1"/>
  <c r="N11" i="16"/>
  <c r="H19" l="1"/>
  <c r="N18" i="8"/>
  <c r="H21" i="16" l="1"/>
  <c r="M9"/>
  <c r="N19" l="1"/>
  <c r="L9" l="1"/>
  <c r="N10" l="1"/>
  <c r="N9"/>
  <c r="N12"/>
  <c r="N13"/>
  <c r="N18"/>
  <c r="G37"/>
  <c r="N20"/>
  <c r="G36"/>
  <c r="N21"/>
  <c r="N9" i="8"/>
  <c r="N26" i="16" l="1"/>
  <c r="V48" i="14" s="1"/>
  <c r="P26" i="16" l="1"/>
  <c r="G43" i="17" l="1"/>
  <c r="G42"/>
  <c r="G48" l="1"/>
  <c r="G49" s="1"/>
  <c r="G50" s="1"/>
  <c r="P33" s="1"/>
  <c r="G25" i="16"/>
  <c r="G26"/>
  <c r="G27"/>
  <c r="G28"/>
  <c r="G38" l="1"/>
  <c r="O25" s="1"/>
  <c r="I10" i="1" l="1"/>
  <c r="I11"/>
  <c r="I12"/>
  <c r="I13"/>
  <c r="I14"/>
  <c r="I15"/>
  <c r="I11" i="2"/>
  <c r="I10"/>
  <c r="I16" i="1" l="1"/>
  <c r="I12" i="2"/>
  <c r="N18" i="20"/>
  <c r="V51" i="14"/>
  <c r="W51" s="1"/>
</calcChain>
</file>

<file path=xl/sharedStrings.xml><?xml version="1.0" encoding="utf-8"?>
<sst xmlns="http://schemas.openxmlformats.org/spreadsheetml/2006/main" count="435" uniqueCount="168">
  <si>
    <t>Приложение</t>
  </si>
  <si>
    <t>к договору на поставку</t>
  </si>
  <si>
    <t>продуктов питания №______</t>
  </si>
  <si>
    <t>СПЕЦИФИКАЦИЯ</t>
  </si>
  <si>
    <t>№</t>
  </si>
  <si>
    <t>НАИМЕНОВАНИЕ ТОВАРА</t>
  </si>
  <si>
    <t>ЕД.ИЗМЕР</t>
  </si>
  <si>
    <t>КОЛ-ВО</t>
  </si>
  <si>
    <t>ЦЕНА</t>
  </si>
  <si>
    <t>СУММА</t>
  </si>
  <si>
    <t>Поставщик:</t>
  </si>
  <si>
    <t>Покупатель:</t>
  </si>
  <si>
    <t>шт</t>
  </si>
  <si>
    <t>________________ Анисимова Л.Н.</t>
  </si>
  <si>
    <t>____________ ИП Поршнева А.В.</t>
  </si>
  <si>
    <t>кг</t>
  </si>
  <si>
    <t>говядина</t>
  </si>
  <si>
    <t>масло сливочное</t>
  </si>
  <si>
    <t>картофель</t>
  </si>
  <si>
    <t>хлеб столичный 0,7</t>
  </si>
  <si>
    <t>хлеб пшеничный в/с 0,6</t>
  </si>
  <si>
    <t>батон "сельский" 0,4</t>
  </si>
  <si>
    <t>мука</t>
  </si>
  <si>
    <t>сахар</t>
  </si>
  <si>
    <t>соль</t>
  </si>
  <si>
    <t>____________ ИП Поникаровская Е.В.</t>
  </si>
  <si>
    <t>от "______ 2016__г.</t>
  </si>
  <si>
    <t>НАЧАЛЬНАЯ       площадка</t>
  </si>
  <si>
    <t>от "__площадка__ 2016__г.</t>
  </si>
  <si>
    <t xml:space="preserve">НАЧАЛЬНАЯ    </t>
  </si>
  <si>
    <t>молоко сухое</t>
  </si>
  <si>
    <t>Меню - требование</t>
  </si>
  <si>
    <t>калькуляционная карточка</t>
  </si>
  <si>
    <t>Заборный лист:</t>
  </si>
  <si>
    <t>наименование:</t>
  </si>
  <si>
    <t>кол-во</t>
  </si>
  <si>
    <t>цена</t>
  </si>
  <si>
    <t>сумма</t>
  </si>
  <si>
    <t>на 1 пор.гр</t>
  </si>
  <si>
    <t>яйцо столовое</t>
  </si>
  <si>
    <t>капуста свежая</t>
  </si>
  <si>
    <t>лук репчатый</t>
  </si>
  <si>
    <t>морковь</t>
  </si>
  <si>
    <t>мясо говядина</t>
  </si>
  <si>
    <t>зелень</t>
  </si>
  <si>
    <t>50 пор</t>
  </si>
  <si>
    <t>дрожжи</t>
  </si>
  <si>
    <t>хлеб</t>
  </si>
  <si>
    <t>маргарин</t>
  </si>
  <si>
    <t>Антонова Н.А.</t>
  </si>
  <si>
    <t>Накладная</t>
  </si>
  <si>
    <t>кому:          КУХНЯ</t>
  </si>
  <si>
    <t>От кого;</t>
  </si>
  <si>
    <t>№п/п</t>
  </si>
  <si>
    <t>итого</t>
  </si>
  <si>
    <t>ОВЗ</t>
  </si>
  <si>
    <t>Б.П.</t>
  </si>
  <si>
    <t>Наименование:</t>
  </si>
  <si>
    <t>250/20</t>
  </si>
  <si>
    <t>итого:</t>
  </si>
  <si>
    <t>Завтрак:</t>
  </si>
  <si>
    <t>Пюре картофельное</t>
  </si>
  <si>
    <t>томат паста</t>
  </si>
  <si>
    <t>майонез</t>
  </si>
  <si>
    <t>свекла</t>
  </si>
  <si>
    <t>Дети с ОВЗ (бесплатное питание)</t>
  </si>
  <si>
    <t>шеф- повар; Антонова Н.А.</t>
  </si>
  <si>
    <t xml:space="preserve"> чел</t>
  </si>
  <si>
    <t>23 пор</t>
  </si>
  <si>
    <t xml:space="preserve">мясо </t>
  </si>
  <si>
    <t>МБОУ"Красноборская средняя школа"</t>
  </si>
  <si>
    <t>Дети " ВНЕУРОЧКА"</t>
  </si>
  <si>
    <t>Сборник рецептур блюд ШОУ 2018г</t>
  </si>
  <si>
    <t>СОУС:</t>
  </si>
  <si>
    <t>ТК №227(1)</t>
  </si>
  <si>
    <t>ТК №55(1)</t>
  </si>
  <si>
    <t>чай.</t>
  </si>
  <si>
    <t>Кура отварная</t>
  </si>
  <si>
    <t>ТК№146</t>
  </si>
  <si>
    <t xml:space="preserve"> дополнительное платное питание.</t>
  </si>
  <si>
    <t>100/20</t>
  </si>
  <si>
    <t>сб.2004№65</t>
  </si>
  <si>
    <t>мясо</t>
  </si>
  <si>
    <t>чеснок</t>
  </si>
  <si>
    <t>Борщ из свеж. капусты с мяс</t>
  </si>
  <si>
    <t>Котлеты мясные с соусом</t>
  </si>
  <si>
    <t>80/30</t>
  </si>
  <si>
    <t>ТК №99(1)</t>
  </si>
  <si>
    <t xml:space="preserve">масло сливочное </t>
  </si>
  <si>
    <t>питание учащихся с 1 по 4 класс</t>
  </si>
  <si>
    <t>количество детей:  чел</t>
  </si>
  <si>
    <t>Д.П.</t>
  </si>
  <si>
    <t>внеурочка</t>
  </si>
  <si>
    <t>кура Ц.Б.</t>
  </si>
  <si>
    <t>кофе 3 в 1</t>
  </si>
  <si>
    <t>Греча отварная</t>
  </si>
  <si>
    <t>ТК№219</t>
  </si>
  <si>
    <t>Греча.</t>
  </si>
  <si>
    <t>огурцы свежие</t>
  </si>
  <si>
    <t>повидло</t>
  </si>
  <si>
    <t>ТК№132(1)</t>
  </si>
  <si>
    <t>шеф повар: Антонова Н.А.</t>
  </si>
  <si>
    <t>Обед;</t>
  </si>
  <si>
    <t>выпечка</t>
  </si>
  <si>
    <t>кол во</t>
  </si>
  <si>
    <t>ТК№312</t>
  </si>
  <si>
    <t>ТК №212</t>
  </si>
  <si>
    <t>Чай сладкий</t>
  </si>
  <si>
    <t>Запеканка картофельн. С мясом</t>
  </si>
  <si>
    <t>ТК №185</t>
  </si>
  <si>
    <t>Директор МБОУ"КСШ"__________________Антропова Л.Л.</t>
  </si>
  <si>
    <t>ТК №310</t>
  </si>
  <si>
    <t>Директор МБОУ"КСШ"__________Антропова Л.Л.</t>
  </si>
  <si>
    <t>масло растительное</t>
  </si>
  <si>
    <t>Оладьи со сгущ. Молоком</t>
  </si>
  <si>
    <t>молоко сгущёное</t>
  </si>
  <si>
    <t>итого;</t>
  </si>
  <si>
    <t>Сельдь под шубой</t>
  </si>
  <si>
    <t>сельдь.</t>
  </si>
  <si>
    <t>ТК №36(1)</t>
  </si>
  <si>
    <t>кофейный напиток</t>
  </si>
  <si>
    <t>ГПД</t>
  </si>
  <si>
    <t>№327</t>
  </si>
  <si>
    <t>т паста</t>
  </si>
  <si>
    <t>СВО</t>
  </si>
  <si>
    <t>макароны отварные</t>
  </si>
  <si>
    <t>ТК №227</t>
  </si>
  <si>
    <t>макароны.(68)</t>
  </si>
  <si>
    <t>масло растительное(6,8)</t>
  </si>
  <si>
    <t xml:space="preserve"> чел: </t>
  </si>
  <si>
    <t xml:space="preserve">            шеф повар ; Антонова Н.А.</t>
  </si>
  <si>
    <t>Помидоры свежие</t>
  </si>
  <si>
    <t>Рыба жареная</t>
  </si>
  <si>
    <t>100/10</t>
  </si>
  <si>
    <t>рыба треска</t>
  </si>
  <si>
    <t>200/14</t>
  </si>
  <si>
    <t>ягоды</t>
  </si>
  <si>
    <t>напиток из ягод</t>
  </si>
  <si>
    <t>Сосиска в тесте</t>
  </si>
  <si>
    <t>сосиски Андреевские</t>
  </si>
  <si>
    <t>Сандвич песочный</t>
  </si>
  <si>
    <t>Салат из свеклы с изюмом</t>
  </si>
  <si>
    <t xml:space="preserve">изюм </t>
  </si>
  <si>
    <t>Т.К.№25</t>
  </si>
  <si>
    <t>перец чёрный</t>
  </si>
  <si>
    <t>лавровый лист</t>
  </si>
  <si>
    <t>Полдник:</t>
  </si>
  <si>
    <t>наценка:</t>
  </si>
  <si>
    <t>мясо.</t>
  </si>
  <si>
    <t xml:space="preserve">Салат из свеж помид </t>
  </si>
  <si>
    <t>сухофрукты</t>
  </si>
  <si>
    <t>сок</t>
  </si>
  <si>
    <t>мясо куры</t>
  </si>
  <si>
    <t>яблоки свежие</t>
  </si>
  <si>
    <t xml:space="preserve">компот </t>
  </si>
  <si>
    <t>компотная смесь</t>
  </si>
  <si>
    <t>мандарины свежие</t>
  </si>
  <si>
    <t>конфеты</t>
  </si>
  <si>
    <t>мини рулеты</t>
  </si>
  <si>
    <t>Салат СТОЛИЧНЫЙ</t>
  </si>
  <si>
    <t>зелёный горошек</t>
  </si>
  <si>
    <t xml:space="preserve">Салат из свеклы </t>
  </si>
  <si>
    <t>Компот из сухофруктов</t>
  </si>
  <si>
    <t>мини рулетик</t>
  </si>
  <si>
    <t>Выпечка</t>
  </si>
  <si>
    <t>греча</t>
  </si>
  <si>
    <t>помидоры свежие</t>
  </si>
  <si>
    <t>Утверждаю: 03 декабря  2025г</t>
  </si>
</sst>
</file>

<file path=xl/styles.xml><?xml version="1.0" encoding="utf-8"?>
<styleSheet xmlns="http://schemas.openxmlformats.org/spreadsheetml/2006/main">
  <numFmts count="7">
    <numFmt numFmtId="164" formatCode="_-* #,##0.00_р_._-;\-* #,##0.00_р_._-;_-* &quot;-&quot;??_р_._-;_-@_-"/>
    <numFmt numFmtId="165" formatCode="0.000"/>
    <numFmt numFmtId="166" formatCode="0.0"/>
    <numFmt numFmtId="167" formatCode="0.0000"/>
    <numFmt numFmtId="168" formatCode="0.00000"/>
    <numFmt numFmtId="169" formatCode="_-* #,##0.000_р_._-;\-* #,##0.000_р_._-;_-* &quot;-&quot;??_р_._-;_-@_-"/>
    <numFmt numFmtId="170" formatCode="_-* #,##0.0000_р_._-;\-* #,##0.0000_р_._-;_-* &quot;-&quot;??_р_._-;_-@_-"/>
  </numFmts>
  <fonts count="20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22"/>
      <color theme="1"/>
      <name val="Calibri"/>
      <family val="2"/>
      <charset val="204"/>
      <scheme val="minor"/>
    </font>
    <font>
      <sz val="24"/>
      <color theme="1"/>
      <name val="Calibri"/>
      <family val="2"/>
      <charset val="204"/>
      <scheme val="minor"/>
    </font>
    <font>
      <b/>
      <u/>
      <sz val="11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b/>
      <sz val="22"/>
      <color theme="1"/>
      <name val="Calibri"/>
      <family val="2"/>
      <charset val="204"/>
      <scheme val="minor"/>
    </font>
    <font>
      <b/>
      <u/>
      <sz val="8"/>
      <color theme="1"/>
      <name val="Calibri"/>
      <family val="2"/>
      <charset val="204"/>
      <scheme val="minor"/>
    </font>
    <font>
      <sz val="2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u/>
      <sz val="11"/>
      <color theme="1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  <font>
      <b/>
      <u/>
      <sz val="10"/>
      <color theme="1"/>
      <name val="Calibri"/>
      <family val="2"/>
      <charset val="204"/>
      <scheme val="minor"/>
    </font>
    <font>
      <u/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1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164" fontId="11" fillId="0" borderId="0" applyFont="0" applyFill="0" applyBorder="0" applyAlignment="0" applyProtection="0"/>
  </cellStyleXfs>
  <cellXfs count="595">
    <xf numFmtId="0" fontId="0" fillId="0" borderId="0" xfId="0"/>
    <xf numFmtId="0" fontId="0" fillId="0" borderId="1" xfId="0" applyBorder="1"/>
    <xf numFmtId="0" fontId="1" fillId="0" borderId="1" xfId="0" applyFont="1" applyBorder="1"/>
    <xf numFmtId="0" fontId="6" fillId="0" borderId="1" xfId="0" applyFont="1" applyBorder="1"/>
    <xf numFmtId="0" fontId="7" fillId="0" borderId="20" xfId="0" applyFont="1" applyBorder="1"/>
    <xf numFmtId="0" fontId="1" fillId="0" borderId="20" xfId="0" applyFont="1" applyBorder="1"/>
    <xf numFmtId="0" fontId="1" fillId="0" borderId="23" xfId="0" applyFont="1" applyBorder="1"/>
    <xf numFmtId="2" fontId="0" fillId="0" borderId="1" xfId="0" applyNumberFormat="1" applyBorder="1"/>
    <xf numFmtId="0" fontId="6" fillId="0" borderId="1" xfId="0" applyFont="1" applyBorder="1" applyAlignment="1">
      <alignment horizontal="right"/>
    </xf>
    <xf numFmtId="2" fontId="6" fillId="0" borderId="1" xfId="0" applyNumberFormat="1" applyFont="1" applyBorder="1"/>
    <xf numFmtId="2" fontId="9" fillId="0" borderId="1" xfId="0" applyNumberFormat="1" applyFont="1" applyBorder="1"/>
    <xf numFmtId="0" fontId="0" fillId="0" borderId="2" xfId="0" applyBorder="1"/>
    <xf numFmtId="0" fontId="0" fillId="2" borderId="1" xfId="0" applyFill="1" applyBorder="1"/>
    <xf numFmtId="0" fontId="0" fillId="0" borderId="18" xfId="0" applyBorder="1"/>
    <xf numFmtId="0" fontId="0" fillId="0" borderId="32" xfId="0" applyBorder="1"/>
    <xf numFmtId="0" fontId="0" fillId="0" borderId="1" xfId="0" applyFont="1" applyBorder="1" applyAlignment="1">
      <alignment horizontal="right"/>
    </xf>
    <xf numFmtId="2" fontId="0" fillId="0" borderId="0" xfId="0" applyNumberFormat="1"/>
    <xf numFmtId="0" fontId="0" fillId="2" borderId="5" xfId="0" applyFill="1" applyBorder="1"/>
    <xf numFmtId="0" fontId="6" fillId="0" borderId="5" xfId="0" applyFont="1" applyBorder="1"/>
    <xf numFmtId="0" fontId="0" fillId="0" borderId="0" xfId="0" applyBorder="1"/>
    <xf numFmtId="0" fontId="0" fillId="0" borderId="3" xfId="0" applyBorder="1"/>
    <xf numFmtId="165" fontId="0" fillId="0" borderId="1" xfId="0" applyNumberFormat="1" applyBorder="1"/>
    <xf numFmtId="0" fontId="6" fillId="2" borderId="1" xfId="0" applyFont="1" applyFill="1" applyBorder="1"/>
    <xf numFmtId="165" fontId="0" fillId="2" borderId="1" xfId="0" applyNumberFormat="1" applyFill="1" applyBorder="1"/>
    <xf numFmtId="0" fontId="0" fillId="3" borderId="4" xfId="0" applyFill="1" applyBorder="1"/>
    <xf numFmtId="0" fontId="0" fillId="2" borderId="0" xfId="0" applyFill="1"/>
    <xf numFmtId="0" fontId="0" fillId="2" borderId="15" xfId="0" applyFill="1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35" xfId="0" applyBorder="1"/>
    <xf numFmtId="0" fontId="0" fillId="0" borderId="38" xfId="0" applyBorder="1"/>
    <xf numFmtId="0" fontId="12" fillId="0" borderId="1" xfId="0" applyFont="1" applyBorder="1"/>
    <xf numFmtId="0" fontId="1" fillId="2" borderId="20" xfId="0" applyFont="1" applyFill="1" applyBorder="1"/>
    <xf numFmtId="0" fontId="0" fillId="2" borderId="2" xfId="0" applyFill="1" applyBorder="1"/>
    <xf numFmtId="0" fontId="0" fillId="3" borderId="2" xfId="0" applyFill="1" applyBorder="1"/>
    <xf numFmtId="0" fontId="0" fillId="0" borderId="15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15" xfId="0" applyFont="1" applyBorder="1" applyAlignment="1">
      <alignment horizontal="left"/>
    </xf>
    <xf numFmtId="0" fontId="0" fillId="2" borderId="15" xfId="0" applyFill="1" applyBorder="1" applyAlignment="1">
      <alignment horizontal="left"/>
    </xf>
    <xf numFmtId="2" fontId="4" fillId="0" borderId="0" xfId="0" applyNumberFormat="1" applyFont="1"/>
    <xf numFmtId="0" fontId="4" fillId="2" borderId="9" xfId="0" applyFont="1" applyFill="1" applyBorder="1" applyAlignment="1"/>
    <xf numFmtId="0" fontId="4" fillId="2" borderId="10" xfId="0" applyFont="1" applyFill="1" applyBorder="1" applyAlignment="1"/>
    <xf numFmtId="0" fontId="1" fillId="2" borderId="23" xfId="0" applyFont="1" applyFill="1" applyBorder="1"/>
    <xf numFmtId="0" fontId="6" fillId="2" borderId="5" xfId="0" applyFont="1" applyFill="1" applyBorder="1"/>
    <xf numFmtId="2" fontId="0" fillId="2" borderId="0" xfId="0" applyNumberFormat="1" applyFill="1"/>
    <xf numFmtId="0" fontId="0" fillId="2" borderId="4" xfId="0" applyFill="1" applyBorder="1"/>
    <xf numFmtId="0" fontId="0" fillId="2" borderId="49" xfId="0" applyFill="1" applyBorder="1"/>
    <xf numFmtId="0" fontId="0" fillId="0" borderId="15" xfId="0" applyBorder="1" applyAlignment="1">
      <alignment horizontal="left"/>
    </xf>
    <xf numFmtId="0" fontId="9" fillId="4" borderId="5" xfId="0" applyFont="1" applyFill="1" applyBorder="1"/>
    <xf numFmtId="0" fontId="0" fillId="0" borderId="36" xfId="0" applyBorder="1"/>
    <xf numFmtId="0" fontId="0" fillId="2" borderId="35" xfId="0" applyFill="1" applyBorder="1"/>
    <xf numFmtId="0" fontId="0" fillId="0" borderId="15" xfId="0" applyBorder="1" applyAlignment="1">
      <alignment horizontal="left"/>
    </xf>
    <xf numFmtId="0" fontId="0" fillId="0" borderId="15" xfId="0" applyFont="1" applyBorder="1" applyAlignment="1">
      <alignment horizontal="left"/>
    </xf>
    <xf numFmtId="0" fontId="0" fillId="2" borderId="15" xfId="0" applyFill="1" applyBorder="1" applyAlignment="1">
      <alignment horizontal="left"/>
    </xf>
    <xf numFmtId="0" fontId="0" fillId="2" borderId="3" xfId="0" applyFill="1" applyBorder="1" applyAlignment="1">
      <alignment horizontal="left"/>
    </xf>
    <xf numFmtId="0" fontId="0" fillId="2" borderId="15" xfId="0" applyFont="1" applyFill="1" applyBorder="1" applyAlignment="1">
      <alignment horizontal="left"/>
    </xf>
    <xf numFmtId="0" fontId="0" fillId="0" borderId="28" xfId="0" applyBorder="1" applyAlignment="1">
      <alignment horizontal="left"/>
    </xf>
    <xf numFmtId="0" fontId="0" fillId="0" borderId="0" xfId="0"/>
    <xf numFmtId="0" fontId="0" fillId="0" borderId="15" xfId="0" applyBorder="1"/>
    <xf numFmtId="0" fontId="0" fillId="0" borderId="6" xfId="0" applyBorder="1"/>
    <xf numFmtId="2" fontId="0" fillId="0" borderId="0" xfId="0" applyNumberFormat="1" applyBorder="1"/>
    <xf numFmtId="0" fontId="1" fillId="0" borderId="21" xfId="0" applyFont="1" applyBorder="1"/>
    <xf numFmtId="2" fontId="0" fillId="0" borderId="2" xfId="0" applyNumberFormat="1" applyBorder="1"/>
    <xf numFmtId="0" fontId="0" fillId="5" borderId="2" xfId="0" applyFill="1" applyBorder="1"/>
    <xf numFmtId="0" fontId="4" fillId="0" borderId="2" xfId="0" applyFont="1" applyBorder="1"/>
    <xf numFmtId="2" fontId="0" fillId="3" borderId="2" xfId="0" applyNumberFormat="1" applyFill="1" applyBorder="1"/>
    <xf numFmtId="0" fontId="0" fillId="0" borderId="49" xfId="0" applyBorder="1"/>
    <xf numFmtId="0" fontId="0" fillId="2" borderId="28" xfId="0" applyFill="1" applyBorder="1" applyAlignment="1">
      <alignment horizontal="left"/>
    </xf>
    <xf numFmtId="0" fontId="0" fillId="2" borderId="50" xfId="0" applyFill="1" applyBorder="1" applyAlignment="1">
      <alignment horizontal="left"/>
    </xf>
    <xf numFmtId="0" fontId="0" fillId="2" borderId="3" xfId="0" applyFill="1" applyBorder="1" applyAlignment="1">
      <alignment horizontal="left"/>
    </xf>
    <xf numFmtId="0" fontId="0" fillId="0" borderId="0" xfId="0"/>
    <xf numFmtId="0" fontId="0" fillId="2" borderId="50" xfId="0" applyFill="1" applyBorder="1" applyAlignment="1">
      <alignment horizontal="left"/>
    </xf>
    <xf numFmtId="0" fontId="0" fillId="0" borderId="15" xfId="0" applyBorder="1" applyAlignment="1">
      <alignment horizontal="left"/>
    </xf>
    <xf numFmtId="0" fontId="0" fillId="0" borderId="28" xfId="0" applyBorder="1" applyAlignment="1">
      <alignment horizontal="left"/>
    </xf>
    <xf numFmtId="0" fontId="0" fillId="0" borderId="10" xfId="0" applyBorder="1"/>
    <xf numFmtId="2" fontId="4" fillId="5" borderId="1" xfId="0" applyNumberFormat="1" applyFont="1" applyFill="1" applyBorder="1"/>
    <xf numFmtId="0" fontId="0" fillId="2" borderId="27" xfId="0" applyFill="1" applyBorder="1"/>
    <xf numFmtId="0" fontId="0" fillId="0" borderId="27" xfId="0" applyBorder="1"/>
    <xf numFmtId="0" fontId="0" fillId="0" borderId="53" xfId="0" applyBorder="1"/>
    <xf numFmtId="2" fontId="4" fillId="5" borderId="36" xfId="0" applyNumberFormat="1" applyFont="1" applyFill="1" applyBorder="1"/>
    <xf numFmtId="2" fontId="0" fillId="0" borderId="36" xfId="0" applyNumberFormat="1" applyBorder="1"/>
    <xf numFmtId="0" fontId="0" fillId="0" borderId="33" xfId="0" applyBorder="1"/>
    <xf numFmtId="0" fontId="6" fillId="0" borderId="27" xfId="0" applyFont="1" applyBorder="1"/>
    <xf numFmtId="0" fontId="4" fillId="4" borderId="27" xfId="0" applyFont="1" applyFill="1" applyBorder="1"/>
    <xf numFmtId="166" fontId="9" fillId="0" borderId="27" xfId="0" applyNumberFormat="1" applyFont="1" applyBorder="1"/>
    <xf numFmtId="0" fontId="0" fillId="0" borderId="32" xfId="0" applyFont="1" applyBorder="1" applyAlignment="1">
      <alignment horizontal="right"/>
    </xf>
    <xf numFmtId="2" fontId="4" fillId="5" borderId="33" xfId="0" applyNumberFormat="1" applyFont="1" applyFill="1" applyBorder="1"/>
    <xf numFmtId="0" fontId="12" fillId="0" borderId="5" xfId="0" applyFont="1" applyBorder="1"/>
    <xf numFmtId="0" fontId="12" fillId="4" borderId="5" xfId="0" applyFont="1" applyFill="1" applyBorder="1"/>
    <xf numFmtId="0" fontId="12" fillId="2" borderId="1" xfId="0" applyFont="1" applyFill="1" applyBorder="1"/>
    <xf numFmtId="0" fontId="12" fillId="2" borderId="1" xfId="0" applyFont="1" applyFill="1" applyBorder="1" applyAlignment="1">
      <alignment horizontal="right"/>
    </xf>
    <xf numFmtId="0" fontId="15" fillId="2" borderId="1" xfId="0" applyFont="1" applyFill="1" applyBorder="1"/>
    <xf numFmtId="0" fontId="12" fillId="4" borderId="1" xfId="0" applyFont="1" applyFill="1" applyBorder="1"/>
    <xf numFmtId="2" fontId="15" fillId="2" borderId="1" xfId="0" applyNumberFormat="1" applyFont="1" applyFill="1" applyBorder="1"/>
    <xf numFmtId="0" fontId="15" fillId="4" borderId="5" xfId="0" applyFont="1" applyFill="1" applyBorder="1"/>
    <xf numFmtId="2" fontId="12" fillId="0" borderId="1" xfId="0" applyNumberFormat="1" applyFont="1" applyBorder="1"/>
    <xf numFmtId="0" fontId="12" fillId="0" borderId="2" xfId="0" applyFont="1" applyBorder="1"/>
    <xf numFmtId="2" fontId="15" fillId="4" borderId="4" xfId="0" applyNumberFormat="1" applyFont="1" applyFill="1" applyBorder="1"/>
    <xf numFmtId="0" fontId="12" fillId="0" borderId="1" xfId="0" applyFont="1" applyBorder="1" applyAlignment="1">
      <alignment horizontal="right"/>
    </xf>
    <xf numFmtId="0" fontId="12" fillId="0" borderId="18" xfId="0" applyFont="1" applyBorder="1"/>
    <xf numFmtId="2" fontId="12" fillId="2" borderId="1" xfId="0" applyNumberFormat="1" applyFont="1" applyFill="1" applyBorder="1"/>
    <xf numFmtId="2" fontId="15" fillId="0" borderId="1" xfId="0" applyNumberFormat="1" applyFont="1" applyBorder="1"/>
    <xf numFmtId="0" fontId="12" fillId="2" borderId="5" xfId="0" applyFont="1" applyFill="1" applyBorder="1"/>
    <xf numFmtId="165" fontId="12" fillId="2" borderId="1" xfId="0" applyNumberFormat="1" applyFont="1" applyFill="1" applyBorder="1"/>
    <xf numFmtId="2" fontId="12" fillId="0" borderId="5" xfId="0" applyNumberFormat="1" applyFont="1" applyBorder="1"/>
    <xf numFmtId="2" fontId="12" fillId="2" borderId="5" xfId="0" applyNumberFormat="1" applyFont="1" applyFill="1" applyBorder="1"/>
    <xf numFmtId="165" fontId="12" fillId="2" borderId="18" xfId="0" applyNumberFormat="1" applyFont="1" applyFill="1" applyBorder="1"/>
    <xf numFmtId="0" fontId="12" fillId="2" borderId="18" xfId="0" applyFont="1" applyFill="1" applyBorder="1"/>
    <xf numFmtId="2" fontId="12" fillId="2" borderId="18" xfId="0" applyNumberFormat="1" applyFont="1" applyFill="1" applyBorder="1"/>
    <xf numFmtId="2" fontId="12" fillId="0" borderId="0" xfId="0" applyNumberFormat="1" applyFont="1" applyBorder="1"/>
    <xf numFmtId="2" fontId="4" fillId="5" borderId="34" xfId="0" applyNumberFormat="1" applyFont="1" applyFill="1" applyBorder="1"/>
    <xf numFmtId="9" fontId="12" fillId="0" borderId="27" xfId="0" applyNumberFormat="1" applyFont="1" applyBorder="1" applyAlignment="1">
      <alignment horizontal="center"/>
    </xf>
    <xf numFmtId="9" fontId="12" fillId="0" borderId="1" xfId="0" applyNumberFormat="1" applyFont="1" applyBorder="1" applyAlignment="1">
      <alignment horizontal="center"/>
    </xf>
    <xf numFmtId="164" fontId="12" fillId="0" borderId="53" xfId="1" applyFont="1" applyBorder="1" applyAlignment="1"/>
    <xf numFmtId="0" fontId="12" fillId="0" borderId="36" xfId="0" applyFont="1" applyBorder="1" applyAlignment="1"/>
    <xf numFmtId="164" fontId="12" fillId="0" borderId="56" xfId="1" applyFont="1" applyBorder="1" applyAlignment="1">
      <alignment horizontal="center"/>
    </xf>
    <xf numFmtId="0" fontId="12" fillId="0" borderId="41" xfId="0" applyFont="1" applyBorder="1" applyAlignment="1">
      <alignment horizontal="center"/>
    </xf>
    <xf numFmtId="2" fontId="15" fillId="0" borderId="54" xfId="0" applyNumberFormat="1" applyFont="1" applyBorder="1"/>
    <xf numFmtId="164" fontId="0" fillId="0" borderId="57" xfId="0" applyNumberFormat="1" applyBorder="1"/>
    <xf numFmtId="2" fontId="16" fillId="2" borderId="1" xfId="0" applyNumberFormat="1" applyFont="1" applyFill="1" applyBorder="1"/>
    <xf numFmtId="165" fontId="12" fillId="2" borderId="5" xfId="0" applyNumberFormat="1" applyFont="1" applyFill="1" applyBorder="1"/>
    <xf numFmtId="165" fontId="12" fillId="0" borderId="1" xfId="0" applyNumberFormat="1" applyFont="1" applyBorder="1"/>
    <xf numFmtId="165" fontId="12" fillId="0" borderId="18" xfId="0" applyNumberFormat="1" applyFont="1" applyBorder="1"/>
    <xf numFmtId="1" fontId="12" fillId="0" borderId="1" xfId="0" applyNumberFormat="1" applyFont="1" applyBorder="1"/>
    <xf numFmtId="1" fontId="12" fillId="0" borderId="2" xfId="0" applyNumberFormat="1" applyFont="1" applyBorder="1"/>
    <xf numFmtId="1" fontId="12" fillId="2" borderId="1" xfId="0" applyNumberFormat="1" applyFont="1" applyFill="1" applyBorder="1"/>
    <xf numFmtId="1" fontId="12" fillId="0" borderId="5" xfId="0" applyNumberFormat="1" applyFont="1" applyBorder="1"/>
    <xf numFmtId="2" fontId="0" fillId="2" borderId="49" xfId="0" applyNumberFormat="1" applyFill="1" applyBorder="1"/>
    <xf numFmtId="0" fontId="4" fillId="2" borderId="43" xfId="0" applyFont="1" applyFill="1" applyBorder="1" applyAlignment="1"/>
    <xf numFmtId="0" fontId="7" fillId="2" borderId="20" xfId="0" applyFont="1" applyFill="1" applyBorder="1"/>
    <xf numFmtId="0" fontId="0" fillId="2" borderId="36" xfId="0" applyFill="1" applyBorder="1"/>
    <xf numFmtId="2" fontId="0" fillId="2" borderId="36" xfId="0" applyNumberFormat="1" applyFill="1" applyBorder="1"/>
    <xf numFmtId="0" fontId="0" fillId="2" borderId="32" xfId="0" applyFill="1" applyBorder="1"/>
    <xf numFmtId="165" fontId="0" fillId="2" borderId="27" xfId="0" applyNumberFormat="1" applyFill="1" applyBorder="1"/>
    <xf numFmtId="0" fontId="0" fillId="2" borderId="53" xfId="0" applyFill="1" applyBorder="1"/>
    <xf numFmtId="2" fontId="0" fillId="2" borderId="13" xfId="0" applyNumberFormat="1" applyFill="1" applyBorder="1"/>
    <xf numFmtId="0" fontId="0" fillId="2" borderId="6" xfId="0" applyFill="1" applyBorder="1"/>
    <xf numFmtId="0" fontId="4" fillId="2" borderId="11" xfId="0" applyFont="1" applyFill="1" applyBorder="1" applyAlignment="1"/>
    <xf numFmtId="0" fontId="4" fillId="2" borderId="0" xfId="0" applyFont="1" applyFill="1" applyBorder="1" applyAlignment="1"/>
    <xf numFmtId="0" fontId="4" fillId="2" borderId="37" xfId="0" applyFont="1" applyFill="1" applyBorder="1" applyAlignment="1"/>
    <xf numFmtId="0" fontId="0" fillId="2" borderId="8" xfId="0" applyFill="1" applyBorder="1"/>
    <xf numFmtId="0" fontId="0" fillId="2" borderId="22" xfId="0" applyFont="1" applyFill="1" applyBorder="1" applyAlignment="1">
      <alignment horizontal="center"/>
    </xf>
    <xf numFmtId="0" fontId="0" fillId="2" borderId="23" xfId="0" applyFont="1" applyFill="1" applyBorder="1" applyAlignment="1">
      <alignment horizontal="center"/>
    </xf>
    <xf numFmtId="0" fontId="0" fillId="2" borderId="55" xfId="0" applyFill="1" applyBorder="1"/>
    <xf numFmtId="0" fontId="0" fillId="2" borderId="19" xfId="0" applyFont="1" applyFill="1" applyBorder="1" applyAlignment="1">
      <alignment horizontal="center"/>
    </xf>
    <xf numFmtId="0" fontId="0" fillId="2" borderId="20" xfId="0" applyFont="1" applyFill="1" applyBorder="1" applyAlignment="1">
      <alignment horizontal="center"/>
    </xf>
    <xf numFmtId="0" fontId="4" fillId="2" borderId="20" xfId="0" applyFont="1" applyFill="1" applyBorder="1" applyAlignment="1">
      <alignment horizontal="center"/>
    </xf>
    <xf numFmtId="0" fontId="4" fillId="2" borderId="22" xfId="0" applyFont="1" applyFill="1" applyBorder="1" applyAlignment="1">
      <alignment horizontal="center"/>
    </xf>
    <xf numFmtId="0" fontId="4" fillId="0" borderId="13" xfId="0" applyFont="1" applyBorder="1" applyAlignment="1"/>
    <xf numFmtId="0" fontId="4" fillId="0" borderId="12" xfId="0" applyFont="1" applyBorder="1" applyAlignment="1"/>
    <xf numFmtId="0" fontId="4" fillId="0" borderId="38" xfId="0" applyFont="1" applyBorder="1" applyAlignment="1"/>
    <xf numFmtId="0" fontId="0" fillId="0" borderId="9" xfId="0" applyBorder="1"/>
    <xf numFmtId="0" fontId="10" fillId="0" borderId="13" xfId="0" applyFont="1" applyBorder="1" applyAlignment="1">
      <alignment horizontal="center"/>
    </xf>
    <xf numFmtId="0" fontId="0" fillId="2" borderId="42" xfId="0" applyFont="1" applyFill="1" applyBorder="1" applyAlignment="1">
      <alignment horizontal="center"/>
    </xf>
    <xf numFmtId="0" fontId="0" fillId="2" borderId="40" xfId="0" applyFont="1" applyFill="1" applyBorder="1" applyAlignment="1">
      <alignment horizontal="center"/>
    </xf>
    <xf numFmtId="0" fontId="0" fillId="2" borderId="59" xfId="0" applyFont="1" applyFill="1" applyBorder="1" applyAlignment="1">
      <alignment horizontal="center"/>
    </xf>
    <xf numFmtId="0" fontId="0" fillId="0" borderId="52" xfId="0" applyBorder="1"/>
    <xf numFmtId="0" fontId="0" fillId="2" borderId="33" xfId="0" applyFill="1" applyBorder="1"/>
    <xf numFmtId="0" fontId="0" fillId="2" borderId="52" xfId="0" applyFill="1" applyBorder="1"/>
    <xf numFmtId="0" fontId="0" fillId="2" borderId="45" xfId="0" applyFill="1" applyBorder="1"/>
    <xf numFmtId="0" fontId="0" fillId="0" borderId="3" xfId="0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15" xfId="0" applyBorder="1" applyAlignment="1">
      <alignment horizontal="left"/>
    </xf>
    <xf numFmtId="0" fontId="0" fillId="0" borderId="15" xfId="0" applyFont="1" applyBorder="1" applyAlignment="1">
      <alignment horizontal="left"/>
    </xf>
    <xf numFmtId="0" fontId="0" fillId="2" borderId="50" xfId="0" applyFill="1" applyBorder="1" applyAlignment="1">
      <alignment horizontal="left"/>
    </xf>
    <xf numFmtId="0" fontId="0" fillId="2" borderId="3" xfId="0" applyFill="1" applyBorder="1" applyAlignment="1">
      <alignment horizontal="left"/>
    </xf>
    <xf numFmtId="0" fontId="0" fillId="0" borderId="1" xfId="0" applyBorder="1" applyAlignment="1">
      <alignment horizontal="left"/>
    </xf>
    <xf numFmtId="0" fontId="0" fillId="2" borderId="3" xfId="0" applyFont="1" applyFill="1" applyBorder="1" applyAlignment="1">
      <alignment horizontal="left"/>
    </xf>
    <xf numFmtId="0" fontId="0" fillId="0" borderId="2" xfId="0" applyBorder="1" applyAlignment="1">
      <alignment horizontal="left"/>
    </xf>
    <xf numFmtId="0" fontId="1" fillId="0" borderId="20" xfId="0" applyFont="1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1" xfId="0" applyFont="1" applyBorder="1" applyAlignment="1">
      <alignment horizontal="left"/>
    </xf>
    <xf numFmtId="0" fontId="0" fillId="2" borderId="1" xfId="0" applyFill="1" applyBorder="1" applyAlignment="1">
      <alignment horizontal="left"/>
    </xf>
    <xf numFmtId="165" fontId="0" fillId="2" borderId="50" xfId="0" applyNumberFormat="1" applyFill="1" applyBorder="1" applyAlignment="1">
      <alignment horizontal="left"/>
    </xf>
    <xf numFmtId="168" fontId="12" fillId="2" borderId="1" xfId="0" applyNumberFormat="1" applyFont="1" applyFill="1" applyBorder="1"/>
    <xf numFmtId="167" fontId="12" fillId="2" borderId="1" xfId="0" applyNumberFormat="1" applyFont="1" applyFill="1" applyBorder="1"/>
    <xf numFmtId="169" fontId="12" fillId="0" borderId="1" xfId="1" applyNumberFormat="1" applyFont="1" applyBorder="1"/>
    <xf numFmtId="170" fontId="12" fillId="0" borderId="1" xfId="1" applyNumberFormat="1" applyFont="1" applyBorder="1"/>
    <xf numFmtId="0" fontId="0" fillId="0" borderId="14" xfId="0" applyBorder="1"/>
    <xf numFmtId="0" fontId="6" fillId="0" borderId="2" xfId="0" applyFont="1" applyBorder="1"/>
    <xf numFmtId="2" fontId="4" fillId="0" borderId="1" xfId="0" applyNumberFormat="1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46" xfId="0" applyBorder="1"/>
    <xf numFmtId="170" fontId="12" fillId="2" borderId="1" xfId="1" applyNumberFormat="1" applyFont="1" applyFill="1" applyBorder="1" applyAlignment="1">
      <alignment horizontal="left"/>
    </xf>
    <xf numFmtId="0" fontId="0" fillId="2" borderId="50" xfId="0" applyFill="1" applyBorder="1" applyAlignment="1">
      <alignment horizontal="left"/>
    </xf>
    <xf numFmtId="0" fontId="0" fillId="2" borderId="15" xfId="0" applyFill="1" applyBorder="1" applyAlignment="1">
      <alignment horizontal="left"/>
    </xf>
    <xf numFmtId="0" fontId="0" fillId="2" borderId="3" xfId="0" applyFont="1" applyFill="1" applyBorder="1" applyAlignment="1">
      <alignment horizontal="left"/>
    </xf>
    <xf numFmtId="0" fontId="0" fillId="2" borderId="28" xfId="0" applyFill="1" applyBorder="1" applyAlignment="1">
      <alignment horizontal="left"/>
    </xf>
    <xf numFmtId="0" fontId="0" fillId="2" borderId="1" xfId="0" applyFill="1" applyBorder="1" applyAlignment="1">
      <alignment horizontal="left"/>
    </xf>
    <xf numFmtId="170" fontId="6" fillId="2" borderId="1" xfId="1" applyNumberFormat="1" applyFont="1" applyFill="1" applyBorder="1"/>
    <xf numFmtId="165" fontId="6" fillId="0" borderId="1" xfId="0" applyNumberFormat="1" applyFont="1" applyBorder="1" applyAlignment="1">
      <alignment horizontal="right"/>
    </xf>
    <xf numFmtId="0" fontId="0" fillId="6" borderId="27" xfId="0" applyFill="1" applyBorder="1"/>
    <xf numFmtId="0" fontId="0" fillId="6" borderId="1" xfId="0" applyFill="1" applyBorder="1"/>
    <xf numFmtId="0" fontId="0" fillId="0" borderId="3" xfId="0" applyBorder="1" applyAlignment="1">
      <alignment horizontal="left"/>
    </xf>
    <xf numFmtId="0" fontId="0" fillId="2" borderId="50" xfId="0" applyFill="1" applyBorder="1" applyAlignment="1">
      <alignment horizontal="left"/>
    </xf>
    <xf numFmtId="0" fontId="0" fillId="2" borderId="3" xfId="0" applyFill="1" applyBorder="1" applyAlignment="1">
      <alignment horizontal="left"/>
    </xf>
    <xf numFmtId="0" fontId="0" fillId="0" borderId="3" xfId="0" applyFont="1" applyBorder="1" applyAlignment="1">
      <alignment horizontal="left"/>
    </xf>
    <xf numFmtId="0" fontId="0" fillId="2" borderId="3" xfId="0" applyFont="1" applyFill="1" applyBorder="1" applyAlignment="1">
      <alignment horizontal="left"/>
    </xf>
    <xf numFmtId="0" fontId="0" fillId="2" borderId="15" xfId="0" applyFill="1" applyBorder="1" applyAlignment="1">
      <alignment horizontal="left"/>
    </xf>
    <xf numFmtId="0" fontId="0" fillId="2" borderId="28" xfId="0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4" fillId="2" borderId="28" xfId="0" applyFont="1" applyFill="1" applyBorder="1" applyAlignment="1">
      <alignment horizontal="left"/>
    </xf>
    <xf numFmtId="0" fontId="4" fillId="2" borderId="44" xfId="0" applyFont="1" applyFill="1" applyBorder="1" applyAlignment="1"/>
    <xf numFmtId="0" fontId="1" fillId="2" borderId="58" xfId="0" applyFont="1" applyFill="1" applyBorder="1"/>
    <xf numFmtId="0" fontId="17" fillId="2" borderId="27" xfId="0" applyFont="1" applyFill="1" applyBorder="1"/>
    <xf numFmtId="0" fontId="17" fillId="2" borderId="53" xfId="0" applyFont="1" applyFill="1" applyBorder="1"/>
    <xf numFmtId="0" fontId="12" fillId="2" borderId="36" xfId="0" applyFont="1" applyFill="1" applyBorder="1"/>
    <xf numFmtId="0" fontId="17" fillId="2" borderId="1" xfId="0" applyFont="1" applyFill="1" applyBorder="1"/>
    <xf numFmtId="0" fontId="17" fillId="2" borderId="36" xfId="0" applyFont="1" applyFill="1" applyBorder="1"/>
    <xf numFmtId="2" fontId="12" fillId="2" borderId="36" xfId="0" applyNumberFormat="1" applyFont="1" applyFill="1" applyBorder="1"/>
    <xf numFmtId="2" fontId="4" fillId="2" borderId="49" xfId="0" applyNumberFormat="1" applyFont="1" applyFill="1" applyBorder="1"/>
    <xf numFmtId="0" fontId="0" fillId="2" borderId="1" xfId="0" applyFill="1" applyBorder="1" applyAlignment="1"/>
    <xf numFmtId="0" fontId="12" fillId="2" borderId="41" xfId="0" applyFont="1" applyFill="1" applyBorder="1" applyAlignment="1">
      <alignment horizontal="right"/>
    </xf>
    <xf numFmtId="0" fontId="18" fillId="2" borderId="4" xfId="0" applyFont="1" applyFill="1" applyBorder="1" applyAlignment="1">
      <alignment horizontal="right"/>
    </xf>
    <xf numFmtId="0" fontId="12" fillId="2" borderId="32" xfId="0" applyFont="1" applyFill="1" applyBorder="1"/>
    <xf numFmtId="2" fontId="15" fillId="2" borderId="33" xfId="0" applyNumberFormat="1" applyFont="1" applyFill="1" applyBorder="1"/>
    <xf numFmtId="2" fontId="0" fillId="2" borderId="58" xfId="0" applyNumberFormat="1" applyFill="1" applyBorder="1"/>
    <xf numFmtId="0" fontId="0" fillId="2" borderId="11" xfId="0" applyFill="1" applyBorder="1"/>
    <xf numFmtId="2" fontId="0" fillId="2" borderId="36" xfId="0" applyNumberFormat="1" applyFont="1" applyFill="1" applyBorder="1"/>
    <xf numFmtId="0" fontId="0" fillId="2" borderId="51" xfId="0" applyFill="1" applyBorder="1" applyAlignment="1">
      <alignment horizontal="left"/>
    </xf>
    <xf numFmtId="0" fontId="0" fillId="2" borderId="7" xfId="0" applyFill="1" applyBorder="1" applyAlignment="1">
      <alignment horizontal="left"/>
    </xf>
    <xf numFmtId="0" fontId="0" fillId="2" borderId="1" xfId="0" applyFill="1" applyBorder="1" applyAlignment="1">
      <alignment horizontal="right"/>
    </xf>
    <xf numFmtId="2" fontId="4" fillId="2" borderId="36" xfId="0" applyNumberFormat="1" applyFont="1" applyFill="1" applyBorder="1"/>
    <xf numFmtId="0" fontId="4" fillId="2" borderId="1" xfId="0" applyFont="1" applyFill="1" applyBorder="1"/>
    <xf numFmtId="0" fontId="0" fillId="2" borderId="32" xfId="0" applyFill="1" applyBorder="1" applyAlignment="1">
      <alignment horizontal="right"/>
    </xf>
    <xf numFmtId="2" fontId="0" fillId="2" borderId="33" xfId="0" applyNumberFormat="1" applyFill="1" applyBorder="1"/>
    <xf numFmtId="2" fontId="4" fillId="2" borderId="33" xfId="0" applyNumberFormat="1" applyFont="1" applyFill="1" applyBorder="1"/>
    <xf numFmtId="0" fontId="0" fillId="5" borderId="32" xfId="0" applyFill="1" applyBorder="1"/>
    <xf numFmtId="0" fontId="0" fillId="0" borderId="1" xfId="0" applyFont="1" applyBorder="1"/>
    <xf numFmtId="0" fontId="0" fillId="0" borderId="2" xfId="0" applyFont="1" applyBorder="1"/>
    <xf numFmtId="0" fontId="0" fillId="2" borderId="16" xfId="0" applyFill="1" applyBorder="1" applyAlignment="1">
      <alignment horizontal="left"/>
    </xf>
    <xf numFmtId="2" fontId="15" fillId="2" borderId="54" xfId="0" applyNumberFormat="1" applyFont="1" applyFill="1" applyBorder="1"/>
    <xf numFmtId="0" fontId="0" fillId="2" borderId="28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0" fillId="2" borderId="18" xfId="0" applyFill="1" applyBorder="1"/>
    <xf numFmtId="2" fontId="0" fillId="2" borderId="1" xfId="0" applyNumberFormat="1" applyFill="1" applyBorder="1"/>
    <xf numFmtId="0" fontId="0" fillId="2" borderId="28" xfId="0" applyFill="1" applyBorder="1" applyAlignment="1"/>
    <xf numFmtId="0" fontId="0" fillId="2" borderId="15" xfId="0" applyFill="1" applyBorder="1" applyAlignment="1"/>
    <xf numFmtId="0" fontId="7" fillId="6" borderId="20" xfId="0" applyFont="1" applyFill="1" applyBorder="1"/>
    <xf numFmtId="0" fontId="1" fillId="6" borderId="20" xfId="0" applyFont="1" applyFill="1" applyBorder="1"/>
    <xf numFmtId="0" fontId="1" fillId="6" borderId="23" xfId="0" applyFont="1" applyFill="1" applyBorder="1"/>
    <xf numFmtId="0" fontId="7" fillId="6" borderId="5" xfId="0" applyFont="1" applyFill="1" applyBorder="1"/>
    <xf numFmtId="0" fontId="1" fillId="6" borderId="5" xfId="0" applyFont="1" applyFill="1" applyBorder="1"/>
    <xf numFmtId="0" fontId="1" fillId="6" borderId="49" xfId="0" applyFont="1" applyFill="1" applyBorder="1"/>
    <xf numFmtId="0" fontId="0" fillId="6" borderId="53" xfId="0" applyFill="1" applyBorder="1"/>
    <xf numFmtId="165" fontId="7" fillId="6" borderId="1" xfId="0" applyNumberFormat="1" applyFont="1" applyFill="1" applyBorder="1"/>
    <xf numFmtId="0" fontId="1" fillId="6" borderId="1" xfId="0" applyFont="1" applyFill="1" applyBorder="1"/>
    <xf numFmtId="0" fontId="1" fillId="6" borderId="36" xfId="0" applyFont="1" applyFill="1" applyBorder="1"/>
    <xf numFmtId="0" fontId="0" fillId="6" borderId="36" xfId="0" applyFill="1" applyBorder="1"/>
    <xf numFmtId="0" fontId="0" fillId="6" borderId="5" xfId="0" applyFill="1" applyBorder="1"/>
    <xf numFmtId="0" fontId="4" fillId="6" borderId="5" xfId="0" applyFont="1" applyFill="1" applyBorder="1"/>
    <xf numFmtId="0" fontId="0" fillId="6" borderId="28" xfId="0" applyFill="1" applyBorder="1" applyAlignment="1">
      <alignment horizontal="left"/>
    </xf>
    <xf numFmtId="0" fontId="0" fillId="6" borderId="15" xfId="0" applyFill="1" applyBorder="1" applyAlignment="1">
      <alignment horizontal="left"/>
    </xf>
    <xf numFmtId="165" fontId="7" fillId="6" borderId="5" xfId="0" applyNumberFormat="1" applyFont="1" applyFill="1" applyBorder="1"/>
    <xf numFmtId="0" fontId="0" fillId="6" borderId="50" xfId="0" applyFill="1" applyBorder="1" applyAlignment="1">
      <alignment horizontal="left"/>
    </xf>
    <xf numFmtId="0" fontId="0" fillId="6" borderId="3" xfId="0" applyFill="1" applyBorder="1" applyAlignment="1">
      <alignment horizontal="left"/>
    </xf>
    <xf numFmtId="0" fontId="0" fillId="6" borderId="4" xfId="0" applyFill="1" applyBorder="1" applyAlignment="1">
      <alignment horizontal="left"/>
    </xf>
    <xf numFmtId="0" fontId="7" fillId="6" borderId="1" xfId="0" applyFont="1" applyFill="1" applyBorder="1"/>
    <xf numFmtId="0" fontId="4" fillId="6" borderId="36" xfId="0" applyFont="1" applyFill="1" applyBorder="1" applyAlignment="1">
      <alignment horizontal="center"/>
    </xf>
    <xf numFmtId="2" fontId="7" fillId="6" borderId="1" xfId="0" applyNumberFormat="1" applyFont="1" applyFill="1" applyBorder="1"/>
    <xf numFmtId="9" fontId="4" fillId="6" borderId="1" xfId="0" applyNumberFormat="1" applyFont="1" applyFill="1" applyBorder="1"/>
    <xf numFmtId="0" fontId="4" fillId="6" borderId="36" xfId="0" applyFont="1" applyFill="1" applyBorder="1"/>
    <xf numFmtId="0" fontId="0" fillId="6" borderId="0" xfId="0" applyFill="1" applyBorder="1"/>
    <xf numFmtId="0" fontId="0" fillId="6" borderId="37" xfId="0" applyFill="1" applyBorder="1"/>
    <xf numFmtId="169" fontId="7" fillId="6" borderId="1" xfId="1" applyNumberFormat="1" applyFont="1" applyFill="1" applyBorder="1" applyAlignment="1">
      <alignment horizontal="right"/>
    </xf>
    <xf numFmtId="0" fontId="0" fillId="6" borderId="30" xfId="0" applyFill="1" applyBorder="1" applyAlignment="1">
      <alignment horizontal="left"/>
    </xf>
    <xf numFmtId="0" fontId="0" fillId="6" borderId="31" xfId="0" applyFill="1" applyBorder="1" applyAlignment="1">
      <alignment horizontal="left"/>
    </xf>
    <xf numFmtId="0" fontId="0" fillId="6" borderId="58" xfId="0" applyFill="1" applyBorder="1"/>
    <xf numFmtId="0" fontId="4" fillId="6" borderId="58" xfId="0" applyFont="1" applyFill="1" applyBorder="1"/>
    <xf numFmtId="0" fontId="4" fillId="6" borderId="33" xfId="0" applyFont="1" applyFill="1" applyBorder="1"/>
    <xf numFmtId="0" fontId="0" fillId="6" borderId="32" xfId="0" applyFill="1" applyBorder="1"/>
    <xf numFmtId="0" fontId="4" fillId="6" borderId="32" xfId="0" applyFont="1" applyFill="1" applyBorder="1"/>
    <xf numFmtId="0" fontId="0" fillId="6" borderId="0" xfId="0" applyFill="1"/>
    <xf numFmtId="0" fontId="0" fillId="3" borderId="0" xfId="0" applyFill="1"/>
    <xf numFmtId="2" fontId="0" fillId="3" borderId="0" xfId="0" applyNumberFormat="1" applyFill="1"/>
    <xf numFmtId="0" fontId="0" fillId="2" borderId="15" xfId="0" applyFill="1" applyBorder="1" applyAlignment="1">
      <alignment horizontal="left"/>
    </xf>
    <xf numFmtId="0" fontId="0" fillId="2" borderId="28" xfId="0" applyFill="1" applyBorder="1" applyAlignment="1">
      <alignment horizontal="left"/>
    </xf>
    <xf numFmtId="0" fontId="0" fillId="2" borderId="1" xfId="0" applyFill="1" applyBorder="1" applyAlignment="1">
      <alignment horizontal="left"/>
    </xf>
    <xf numFmtId="165" fontId="0" fillId="0" borderId="1" xfId="0" applyNumberFormat="1" applyFont="1" applyBorder="1" applyAlignment="1">
      <alignment horizontal="right"/>
    </xf>
    <xf numFmtId="165" fontId="0" fillId="0" borderId="18" xfId="0" applyNumberFormat="1" applyFont="1" applyBorder="1" applyAlignment="1">
      <alignment horizontal="right"/>
    </xf>
    <xf numFmtId="0" fontId="4" fillId="5" borderId="1" xfId="0" applyFont="1" applyFill="1" applyBorder="1"/>
    <xf numFmtId="2" fontId="1" fillId="5" borderId="36" xfId="0" applyNumberFormat="1" applyFont="1" applyFill="1" applyBorder="1"/>
    <xf numFmtId="0" fontId="0" fillId="0" borderId="1" xfId="0" applyFill="1" applyBorder="1"/>
    <xf numFmtId="0" fontId="0" fillId="5" borderId="1" xfId="0" applyFill="1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0" xfId="0" applyBorder="1" applyAlignment="1">
      <alignment horizontal="left"/>
    </xf>
    <xf numFmtId="0" fontId="0" fillId="0" borderId="31" xfId="0" applyBorder="1" applyAlignment="1">
      <alignment horizontal="left"/>
    </xf>
    <xf numFmtId="0" fontId="0" fillId="0" borderId="47" xfId="0" applyBorder="1" applyAlignment="1">
      <alignment horizontal="left"/>
    </xf>
    <xf numFmtId="0" fontId="0" fillId="0" borderId="28" xfId="0" applyBorder="1" applyAlignment="1">
      <alignment horizontal="left"/>
    </xf>
    <xf numFmtId="0" fontId="0" fillId="0" borderId="15" xfId="0" applyBorder="1" applyAlignment="1">
      <alignment horizontal="left"/>
    </xf>
    <xf numFmtId="0" fontId="0" fillId="2" borderId="50" xfId="0" applyFill="1" applyBorder="1" applyAlignment="1">
      <alignment horizontal="left"/>
    </xf>
    <xf numFmtId="0" fontId="0" fillId="2" borderId="3" xfId="0" applyFill="1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0" borderId="50" xfId="0" applyBorder="1" applyAlignment="1">
      <alignment horizontal="left"/>
    </xf>
    <xf numFmtId="0" fontId="0" fillId="0" borderId="3" xfId="0" applyFont="1" applyBorder="1" applyAlignment="1">
      <alignment horizontal="left"/>
    </xf>
    <xf numFmtId="0" fontId="0" fillId="0" borderId="4" xfId="0" applyFont="1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4" fillId="0" borderId="50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28" xfId="0" applyFont="1" applyBorder="1" applyAlignment="1">
      <alignment horizontal="left"/>
    </xf>
    <xf numFmtId="0" fontId="4" fillId="0" borderId="15" xfId="0" applyFont="1" applyBorder="1" applyAlignment="1">
      <alignment horizontal="left"/>
    </xf>
    <xf numFmtId="0" fontId="0" fillId="2" borderId="3" xfId="0" applyFont="1" applyFill="1" applyBorder="1" applyAlignment="1">
      <alignment horizontal="left"/>
    </xf>
    <xf numFmtId="0" fontId="0" fillId="2" borderId="4" xfId="0" applyFont="1" applyFill="1" applyBorder="1" applyAlignment="1">
      <alignment horizontal="left"/>
    </xf>
    <xf numFmtId="0" fontId="0" fillId="0" borderId="15" xfId="0" applyFont="1" applyBorder="1" applyAlignment="1">
      <alignment horizontal="left"/>
    </xf>
    <xf numFmtId="0" fontId="0" fillId="0" borderId="39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54" xfId="0" applyBorder="1" applyAlignment="1">
      <alignment horizontal="center"/>
    </xf>
    <xf numFmtId="0" fontId="8" fillId="0" borderId="28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8" fillId="0" borderId="48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8" fillId="0" borderId="38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38" xfId="0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25" xfId="0" applyFont="1" applyBorder="1" applyAlignment="1">
      <alignment horizontal="left"/>
    </xf>
    <xf numFmtId="0" fontId="1" fillId="0" borderId="17" xfId="0" applyFont="1" applyBorder="1" applyAlignment="1">
      <alignment horizontal="left"/>
    </xf>
    <xf numFmtId="0" fontId="1" fillId="0" borderId="22" xfId="0" applyFont="1" applyBorder="1" applyAlignment="1">
      <alignment horizontal="left"/>
    </xf>
    <xf numFmtId="0" fontId="4" fillId="0" borderId="9" xfId="0" applyFont="1" applyBorder="1" applyAlignment="1">
      <alignment horizontal="left"/>
    </xf>
    <xf numFmtId="0" fontId="4" fillId="0" borderId="10" xfId="0" applyFont="1" applyBorder="1" applyAlignment="1">
      <alignment horizontal="left"/>
    </xf>
    <xf numFmtId="0" fontId="0" fillId="0" borderId="52" xfId="0" applyBorder="1" applyAlignment="1">
      <alignment horizontal="left"/>
    </xf>
    <xf numFmtId="0" fontId="0" fillId="0" borderId="27" xfId="0" applyBorder="1" applyAlignment="1">
      <alignment horizontal="left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43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38" xfId="0" applyFont="1" applyBorder="1" applyAlignment="1">
      <alignment horizontal="center"/>
    </xf>
    <xf numFmtId="0" fontId="4" fillId="0" borderId="43" xfId="0" applyFont="1" applyBorder="1" applyAlignment="1">
      <alignment horizontal="left"/>
    </xf>
    <xf numFmtId="0" fontId="4" fillId="0" borderId="44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4" fillId="0" borderId="51" xfId="0" applyFont="1" applyBorder="1" applyAlignment="1">
      <alignment horizontal="left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43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37" xfId="0" applyFont="1" applyBorder="1" applyAlignment="1">
      <alignment horizontal="center"/>
    </xf>
    <xf numFmtId="0" fontId="4" fillId="0" borderId="48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37" xfId="0" applyFont="1" applyBorder="1" applyAlignment="1">
      <alignment horizontal="left"/>
    </xf>
    <xf numFmtId="0" fontId="5" fillId="0" borderId="35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36" xfId="0" applyFont="1" applyBorder="1" applyAlignment="1">
      <alignment horizontal="center"/>
    </xf>
    <xf numFmtId="0" fontId="0" fillId="0" borderId="50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45" xfId="0" applyBorder="1" applyAlignment="1">
      <alignment horizontal="center"/>
    </xf>
    <xf numFmtId="0" fontId="0" fillId="0" borderId="32" xfId="0" applyBorder="1" applyAlignment="1">
      <alignment horizontal="center"/>
    </xf>
    <xf numFmtId="0" fontId="4" fillId="0" borderId="30" xfId="0" applyFont="1" applyBorder="1" applyAlignment="1">
      <alignment horizontal="left"/>
    </xf>
    <xf numFmtId="0" fontId="4" fillId="0" borderId="31" xfId="0" applyFont="1" applyBorder="1" applyAlignment="1">
      <alignment horizontal="left"/>
    </xf>
    <xf numFmtId="0" fontId="4" fillId="0" borderId="47" xfId="0" applyFont="1" applyBorder="1" applyAlignment="1">
      <alignment horizontal="left"/>
    </xf>
    <xf numFmtId="0" fontId="0" fillId="0" borderId="3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50" xfId="0" applyFont="1" applyBorder="1" applyAlignment="1">
      <alignment horizontal="left"/>
    </xf>
    <xf numFmtId="0" fontId="4" fillId="2" borderId="15" xfId="0" applyFont="1" applyFill="1" applyBorder="1" applyAlignment="1">
      <alignment horizontal="left"/>
    </xf>
    <xf numFmtId="2" fontId="0" fillId="0" borderId="14" xfId="0" applyNumberFormat="1" applyBorder="1" applyAlignment="1">
      <alignment horizontal="left"/>
    </xf>
    <xf numFmtId="0" fontId="0" fillId="0" borderId="16" xfId="0" applyBorder="1" applyAlignment="1">
      <alignment horizontal="left"/>
    </xf>
    <xf numFmtId="0" fontId="4" fillId="0" borderId="2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0" fillId="2" borderId="15" xfId="0" applyFill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2" fontId="0" fillId="0" borderId="28" xfId="0" applyNumberFormat="1" applyBorder="1" applyAlignment="1">
      <alignment horizontal="center"/>
    </xf>
    <xf numFmtId="2" fontId="4" fillId="0" borderId="28" xfId="0" applyNumberFormat="1" applyFont="1" applyBorder="1" applyAlignment="1">
      <alignment horizontal="center"/>
    </xf>
    <xf numFmtId="2" fontId="4" fillId="0" borderId="15" xfId="0" applyNumberFormat="1" applyFont="1" applyBorder="1" applyAlignment="1">
      <alignment horizontal="center"/>
    </xf>
    <xf numFmtId="0" fontId="0" fillId="2" borderId="50" xfId="0" applyFont="1" applyFill="1" applyBorder="1" applyAlignment="1">
      <alignment horizontal="left"/>
    </xf>
    <xf numFmtId="0" fontId="19" fillId="0" borderId="50" xfId="0" applyFont="1" applyBorder="1" applyAlignment="1">
      <alignment horizontal="center"/>
    </xf>
    <xf numFmtId="0" fontId="19" fillId="0" borderId="3" xfId="0" applyFont="1" applyBorder="1" applyAlignment="1">
      <alignment horizontal="center"/>
    </xf>
    <xf numFmtId="0" fontId="0" fillId="0" borderId="2" xfId="0" applyFont="1" applyBorder="1" applyAlignment="1">
      <alignment horizontal="left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left"/>
    </xf>
    <xf numFmtId="0" fontId="0" fillId="0" borderId="28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2" fontId="0" fillId="0" borderId="9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4" fillId="0" borderId="39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54" xfId="0" applyFont="1" applyBorder="1" applyAlignment="1">
      <alignment horizontal="center"/>
    </xf>
    <xf numFmtId="0" fontId="1" fillId="0" borderId="19" xfId="0" applyFont="1" applyBorder="1" applyAlignment="1">
      <alignment horizontal="left"/>
    </xf>
    <xf numFmtId="0" fontId="1" fillId="0" borderId="20" xfId="0" applyFont="1" applyBorder="1" applyAlignment="1">
      <alignment horizontal="left"/>
    </xf>
    <xf numFmtId="0" fontId="1" fillId="0" borderId="21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0" fillId="0" borderId="55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8" fillId="0" borderId="35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36" xfId="0" applyFont="1" applyBorder="1" applyAlignment="1">
      <alignment horizontal="center"/>
    </xf>
    <xf numFmtId="0" fontId="8" fillId="0" borderId="39" xfId="0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0" fontId="8" fillId="0" borderId="54" xfId="0" applyFont="1" applyBorder="1" applyAlignment="1">
      <alignment horizontal="center"/>
    </xf>
    <xf numFmtId="0" fontId="0" fillId="2" borderId="15" xfId="0" applyFont="1" applyFill="1" applyBorder="1" applyAlignment="1">
      <alignment horizontal="left"/>
    </xf>
    <xf numFmtId="0" fontId="0" fillId="2" borderId="28" xfId="0" applyFill="1" applyBorder="1" applyAlignment="1">
      <alignment horizontal="left"/>
    </xf>
    <xf numFmtId="165" fontId="0" fillId="2" borderId="50" xfId="0" applyNumberFormat="1" applyFill="1" applyBorder="1" applyAlignment="1">
      <alignment horizontal="left"/>
    </xf>
    <xf numFmtId="2" fontId="0" fillId="0" borderId="14" xfId="0" applyNumberFormat="1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47" xfId="0" applyBorder="1" applyAlignment="1">
      <alignment horizontal="center"/>
    </xf>
    <xf numFmtId="2" fontId="0" fillId="2" borderId="27" xfId="0" applyNumberFormat="1" applyFill="1" applyBorder="1" applyAlignment="1">
      <alignment horizontal="left"/>
    </xf>
    <xf numFmtId="0" fontId="0" fillId="2" borderId="27" xfId="0" applyFill="1" applyBorder="1" applyAlignment="1">
      <alignment horizontal="left"/>
    </xf>
    <xf numFmtId="0" fontId="0" fillId="0" borderId="13" xfId="0" applyBorder="1" applyAlignment="1">
      <alignment horizontal="left"/>
    </xf>
    <xf numFmtId="0" fontId="0" fillId="2" borderId="20" xfId="0" applyFont="1" applyFill="1" applyBorder="1" applyAlignment="1">
      <alignment horizontal="center"/>
    </xf>
    <xf numFmtId="0" fontId="2" fillId="0" borderId="9" xfId="0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0" fontId="2" fillId="0" borderId="43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37" xfId="0" applyFont="1" applyBorder="1" applyAlignment="1">
      <alignment horizontal="left"/>
    </xf>
    <xf numFmtId="0" fontId="14" fillId="0" borderId="11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4" fillId="0" borderId="37" xfId="0" applyFont="1" applyBorder="1" applyAlignment="1">
      <alignment horizontal="center"/>
    </xf>
    <xf numFmtId="0" fontId="0" fillId="0" borderId="43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37" xfId="0" applyBorder="1" applyAlignment="1">
      <alignment horizontal="center"/>
    </xf>
    <xf numFmtId="0" fontId="10" fillId="0" borderId="9" xfId="0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10" fillId="0" borderId="43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10" fillId="0" borderId="38" xfId="0" applyFont="1" applyBorder="1" applyAlignment="1">
      <alignment horizontal="center"/>
    </xf>
    <xf numFmtId="2" fontId="0" fillId="2" borderId="47" xfId="0" applyNumberFormat="1" applyFill="1" applyBorder="1" applyAlignment="1">
      <alignment horizontal="left"/>
    </xf>
    <xf numFmtId="0" fontId="0" fillId="2" borderId="32" xfId="0" applyFill="1" applyBorder="1" applyAlignment="1">
      <alignment horizontal="left"/>
    </xf>
    <xf numFmtId="0" fontId="2" fillId="2" borderId="9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5" fillId="2" borderId="35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0" fillId="2" borderId="25" xfId="0" applyFill="1" applyBorder="1" applyAlignment="1">
      <alignment horizontal="center"/>
    </xf>
    <xf numFmtId="0" fontId="0" fillId="2" borderId="17" xfId="0" applyFill="1" applyBorder="1" applyAlignment="1">
      <alignment horizontal="center"/>
    </xf>
    <xf numFmtId="0" fontId="0" fillId="2" borderId="26" xfId="0" applyFill="1" applyBorder="1" applyAlignment="1">
      <alignment horizontal="center"/>
    </xf>
    <xf numFmtId="0" fontId="4" fillId="2" borderId="11" xfId="0" applyFont="1" applyFill="1" applyBorder="1" applyAlignment="1">
      <alignment horizontal="left"/>
    </xf>
    <xf numFmtId="0" fontId="4" fillId="2" borderId="0" xfId="0" applyFont="1" applyFill="1" applyBorder="1" applyAlignment="1">
      <alignment horizontal="left"/>
    </xf>
    <xf numFmtId="0" fontId="4" fillId="2" borderId="37" xfId="0" applyFont="1" applyFill="1" applyBorder="1" applyAlignment="1">
      <alignment horizontal="left"/>
    </xf>
    <xf numFmtId="0" fontId="4" fillId="2" borderId="13" xfId="0" applyFont="1" applyFill="1" applyBorder="1" applyAlignment="1">
      <alignment horizontal="center"/>
    </xf>
    <xf numFmtId="0" fontId="4" fillId="2" borderId="38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left"/>
    </xf>
    <xf numFmtId="0" fontId="4" fillId="2" borderId="10" xfId="0" applyFont="1" applyFill="1" applyBorder="1" applyAlignment="1">
      <alignment horizontal="left"/>
    </xf>
    <xf numFmtId="0" fontId="4" fillId="2" borderId="43" xfId="0" applyFont="1" applyFill="1" applyBorder="1" applyAlignment="1">
      <alignment horizontal="left"/>
    </xf>
    <xf numFmtId="0" fontId="4" fillId="2" borderId="44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51" xfId="0" applyFont="1" applyFill="1" applyBorder="1" applyAlignment="1">
      <alignment horizontal="center"/>
    </xf>
    <xf numFmtId="0" fontId="0" fillId="2" borderId="35" xfId="0" applyFill="1" applyBorder="1" applyAlignment="1">
      <alignment horizontal="left"/>
    </xf>
    <xf numFmtId="0" fontId="0" fillId="2" borderId="1" xfId="0" applyFont="1" applyFill="1" applyBorder="1" applyAlignment="1">
      <alignment horizontal="left"/>
    </xf>
    <xf numFmtId="0" fontId="0" fillId="2" borderId="39" xfId="0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8" fillId="2" borderId="11" xfId="0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8" fillId="2" borderId="37" xfId="0" applyFont="1" applyFill="1" applyBorder="1" applyAlignment="1">
      <alignment horizontal="center"/>
    </xf>
    <xf numFmtId="0" fontId="8" fillId="2" borderId="12" xfId="0" applyFont="1" applyFill="1" applyBorder="1" applyAlignment="1">
      <alignment horizontal="center"/>
    </xf>
    <xf numFmtId="0" fontId="8" fillId="2" borderId="13" xfId="0" applyFont="1" applyFill="1" applyBorder="1" applyAlignment="1">
      <alignment horizontal="center"/>
    </xf>
    <xf numFmtId="0" fontId="8" fillId="2" borderId="38" xfId="0" applyFont="1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2" borderId="9" xfId="0" applyFill="1" applyBorder="1" applyAlignment="1">
      <alignment horizontal="left"/>
    </xf>
    <xf numFmtId="0" fontId="0" fillId="2" borderId="10" xfId="0" applyFill="1" applyBorder="1" applyAlignment="1">
      <alignment horizontal="left"/>
    </xf>
    <xf numFmtId="0" fontId="1" fillId="2" borderId="19" xfId="0" applyFont="1" applyFill="1" applyBorder="1" applyAlignment="1">
      <alignment horizontal="center"/>
    </xf>
    <xf numFmtId="0" fontId="1" fillId="2" borderId="20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left"/>
    </xf>
    <xf numFmtId="0" fontId="1" fillId="2" borderId="24" xfId="0" applyFont="1" applyFill="1" applyBorder="1" applyAlignment="1">
      <alignment horizontal="left"/>
    </xf>
    <xf numFmtId="0" fontId="4" fillId="2" borderId="52" xfId="0" applyFont="1" applyFill="1" applyBorder="1" applyAlignment="1">
      <alignment horizontal="left"/>
    </xf>
    <xf numFmtId="0" fontId="4" fillId="2" borderId="27" xfId="0" applyFont="1" applyFill="1" applyBorder="1" applyAlignment="1">
      <alignment horizontal="left"/>
    </xf>
    <xf numFmtId="0" fontId="0" fillId="2" borderId="50" xfId="0" applyFill="1" applyBorder="1" applyAlignment="1"/>
    <xf numFmtId="0" fontId="0" fillId="2" borderId="3" xfId="0" applyFill="1" applyBorder="1" applyAlignment="1"/>
    <xf numFmtId="0" fontId="0" fillId="2" borderId="4" xfId="0" applyFill="1" applyBorder="1" applyAlignment="1"/>
    <xf numFmtId="0" fontId="1" fillId="2" borderId="35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0" fillId="2" borderId="28" xfId="0" applyFont="1" applyFill="1" applyBorder="1" applyAlignment="1">
      <alignment horizontal="left"/>
    </xf>
    <xf numFmtId="0" fontId="4" fillId="2" borderId="28" xfId="0" applyFont="1" applyFill="1" applyBorder="1" applyAlignment="1">
      <alignment horizontal="left"/>
    </xf>
    <xf numFmtId="0" fontId="0" fillId="2" borderId="35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48" xfId="0" applyFill="1" applyBorder="1" applyAlignment="1">
      <alignment horizontal="left"/>
    </xf>
    <xf numFmtId="0" fontId="4" fillId="2" borderId="25" xfId="0" applyFont="1" applyFill="1" applyBorder="1" applyAlignment="1">
      <alignment horizontal="left"/>
    </xf>
    <xf numFmtId="0" fontId="4" fillId="2" borderId="17" xfId="0" applyFont="1" applyFill="1" applyBorder="1" applyAlignment="1">
      <alignment horizontal="left"/>
    </xf>
    <xf numFmtId="0" fontId="4" fillId="2" borderId="26" xfId="0" applyFont="1" applyFill="1" applyBorder="1" applyAlignment="1">
      <alignment horizontal="left"/>
    </xf>
    <xf numFmtId="0" fontId="0" fillId="2" borderId="25" xfId="0" applyFill="1" applyBorder="1" applyAlignment="1">
      <alignment horizontal="left"/>
    </xf>
    <xf numFmtId="0" fontId="0" fillId="2" borderId="17" xfId="0" applyFill="1" applyBorder="1" applyAlignment="1">
      <alignment horizontal="left"/>
    </xf>
    <xf numFmtId="0" fontId="0" fillId="2" borderId="26" xfId="0" applyFill="1" applyBorder="1" applyAlignment="1">
      <alignment horizontal="left"/>
    </xf>
    <xf numFmtId="0" fontId="0" fillId="2" borderId="30" xfId="0" applyFill="1" applyBorder="1" applyAlignment="1">
      <alignment horizontal="center"/>
    </xf>
    <xf numFmtId="0" fontId="0" fillId="2" borderId="31" xfId="0" applyFill="1" applyBorder="1" applyAlignment="1">
      <alignment horizontal="center"/>
    </xf>
    <xf numFmtId="0" fontId="0" fillId="2" borderId="47" xfId="0" applyFill="1" applyBorder="1" applyAlignment="1">
      <alignment horizontal="center"/>
    </xf>
    <xf numFmtId="0" fontId="0" fillId="2" borderId="30" xfId="0" applyFill="1" applyBorder="1" applyAlignment="1">
      <alignment horizontal="left"/>
    </xf>
    <xf numFmtId="0" fontId="0" fillId="2" borderId="31" xfId="0" applyFill="1" applyBorder="1" applyAlignment="1">
      <alignment horizontal="left"/>
    </xf>
    <xf numFmtId="0" fontId="0" fillId="2" borderId="47" xfId="0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50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4" fillId="2" borderId="50" xfId="0" applyFont="1" applyFill="1" applyBorder="1" applyAlignment="1">
      <alignment horizontal="left"/>
    </xf>
    <xf numFmtId="0" fontId="2" fillId="2" borderId="43" xfId="0" applyFont="1" applyFill="1" applyBorder="1" applyAlignment="1">
      <alignment horizontal="center"/>
    </xf>
    <xf numFmtId="0" fontId="2" fillId="2" borderId="38" xfId="0" applyFont="1" applyFill="1" applyBorder="1" applyAlignment="1">
      <alignment horizontal="center"/>
    </xf>
    <xf numFmtId="0" fontId="3" fillId="2" borderId="43" xfId="0" applyFont="1" applyFill="1" applyBorder="1" applyAlignment="1">
      <alignment horizontal="center"/>
    </xf>
    <xf numFmtId="0" fontId="3" fillId="2" borderId="37" xfId="0" applyFont="1" applyFill="1" applyBorder="1" applyAlignment="1">
      <alignment horizontal="center"/>
    </xf>
    <xf numFmtId="0" fontId="5" fillId="2" borderId="36" xfId="0" applyFont="1" applyFill="1" applyBorder="1" applyAlignment="1">
      <alignment horizontal="center"/>
    </xf>
    <xf numFmtId="0" fontId="0" fillId="2" borderId="54" xfId="0" applyFill="1" applyBorder="1" applyAlignment="1">
      <alignment horizontal="center"/>
    </xf>
    <xf numFmtId="0" fontId="4" fillId="2" borderId="48" xfId="0" applyFont="1" applyFill="1" applyBorder="1" applyAlignment="1">
      <alignment horizontal="left"/>
    </xf>
    <xf numFmtId="0" fontId="4" fillId="2" borderId="13" xfId="0" applyFont="1" applyFill="1" applyBorder="1" applyAlignment="1">
      <alignment horizontal="left"/>
    </xf>
    <xf numFmtId="0" fontId="4" fillId="2" borderId="38" xfId="0" applyFont="1" applyFill="1" applyBorder="1" applyAlignment="1">
      <alignment horizontal="left"/>
    </xf>
    <xf numFmtId="0" fontId="4" fillId="2" borderId="42" xfId="0" applyFont="1" applyFill="1" applyBorder="1" applyAlignment="1">
      <alignment horizontal="left"/>
    </xf>
    <xf numFmtId="0" fontId="4" fillId="2" borderId="6" xfId="0" applyFont="1" applyFill="1" applyBorder="1" applyAlignment="1">
      <alignment horizontal="left"/>
    </xf>
    <xf numFmtId="0" fontId="4" fillId="2" borderId="7" xfId="0" applyFont="1" applyFill="1" applyBorder="1" applyAlignment="1">
      <alignment horizontal="left"/>
    </xf>
    <xf numFmtId="0" fontId="4" fillId="2" borderId="51" xfId="0" applyFont="1" applyFill="1" applyBorder="1" applyAlignment="1">
      <alignment horizontal="left"/>
    </xf>
    <xf numFmtId="0" fontId="0" fillId="2" borderId="38" xfId="0" applyFill="1" applyBorder="1" applyAlignment="1">
      <alignment horizontal="center"/>
    </xf>
    <xf numFmtId="0" fontId="1" fillId="2" borderId="25" xfId="0" applyFont="1" applyFill="1" applyBorder="1" applyAlignment="1">
      <alignment horizontal="left"/>
    </xf>
    <xf numFmtId="0" fontId="1" fillId="2" borderId="17" xfId="0" applyFont="1" applyFill="1" applyBorder="1" applyAlignment="1">
      <alignment horizontal="left"/>
    </xf>
    <xf numFmtId="0" fontId="1" fillId="2" borderId="22" xfId="0" applyFont="1" applyFill="1" applyBorder="1" applyAlignment="1">
      <alignment horizontal="left"/>
    </xf>
    <xf numFmtId="0" fontId="0" fillId="2" borderId="2" xfId="0" applyFill="1" applyBorder="1" applyAlignment="1">
      <alignment horizontal="right"/>
    </xf>
    <xf numFmtId="0" fontId="0" fillId="2" borderId="3" xfId="0" applyFill="1" applyBorder="1" applyAlignment="1">
      <alignment horizontal="right"/>
    </xf>
    <xf numFmtId="0" fontId="0" fillId="2" borderId="4" xfId="0" applyFill="1" applyBorder="1" applyAlignment="1">
      <alignment horizontal="right"/>
    </xf>
    <xf numFmtId="0" fontId="0" fillId="6" borderId="28" xfId="0" applyFill="1" applyBorder="1" applyAlignment="1">
      <alignment horizontal="left"/>
    </xf>
    <xf numFmtId="0" fontId="0" fillId="6" borderId="15" xfId="0" applyFill="1" applyBorder="1" applyAlignment="1">
      <alignment horizontal="left"/>
    </xf>
    <xf numFmtId="0" fontId="4" fillId="6" borderId="35" xfId="0" applyFont="1" applyFill="1" applyBorder="1" applyAlignment="1">
      <alignment horizontal="left"/>
    </xf>
    <xf numFmtId="0" fontId="4" fillId="6" borderId="1" xfId="0" applyFont="1" applyFill="1" applyBorder="1" applyAlignment="1">
      <alignment horizontal="left"/>
    </xf>
    <xf numFmtId="0" fontId="13" fillId="6" borderId="35" xfId="0" applyFont="1" applyFill="1" applyBorder="1" applyAlignment="1">
      <alignment horizontal="left"/>
    </xf>
    <xf numFmtId="0" fontId="13" fillId="6" borderId="1" xfId="0" applyFont="1" applyFill="1" applyBorder="1" applyAlignment="1">
      <alignment horizontal="left"/>
    </xf>
    <xf numFmtId="0" fontId="0" fillId="6" borderId="35" xfId="0" applyFont="1" applyFill="1" applyBorder="1" applyAlignment="1">
      <alignment horizontal="left"/>
    </xf>
    <xf numFmtId="0" fontId="0" fillId="6" borderId="1" xfId="0" applyFont="1" applyFill="1" applyBorder="1" applyAlignment="1">
      <alignment horizontal="left"/>
    </xf>
    <xf numFmtId="0" fontId="0" fillId="6" borderId="35" xfId="0" applyFill="1" applyBorder="1" applyAlignment="1">
      <alignment horizontal="left"/>
    </xf>
    <xf numFmtId="0" fontId="0" fillId="6" borderId="50" xfId="0" applyFill="1" applyBorder="1" applyAlignment="1">
      <alignment horizontal="left"/>
    </xf>
    <xf numFmtId="0" fontId="0" fillId="6" borderId="3" xfId="0" applyFill="1" applyBorder="1" applyAlignment="1">
      <alignment horizontal="left"/>
    </xf>
    <xf numFmtId="0" fontId="0" fillId="6" borderId="4" xfId="0" applyFill="1" applyBorder="1" applyAlignment="1">
      <alignment horizontal="left"/>
    </xf>
    <xf numFmtId="0" fontId="0" fillId="6" borderId="30" xfId="0" applyFill="1" applyBorder="1" applyAlignment="1">
      <alignment horizontal="left"/>
    </xf>
    <xf numFmtId="0" fontId="0" fillId="6" borderId="31" xfId="0" applyFill="1" applyBorder="1" applyAlignment="1">
      <alignment horizontal="left"/>
    </xf>
    <xf numFmtId="0" fontId="0" fillId="6" borderId="47" xfId="0" applyFill="1" applyBorder="1" applyAlignment="1">
      <alignment horizontal="left"/>
    </xf>
    <xf numFmtId="0" fontId="0" fillId="6" borderId="1" xfId="0" applyFill="1" applyBorder="1" applyAlignment="1">
      <alignment horizontal="left"/>
    </xf>
    <xf numFmtId="0" fontId="2" fillId="6" borderId="9" xfId="0" applyFont="1" applyFill="1" applyBorder="1" applyAlignment="1">
      <alignment horizontal="center"/>
    </xf>
    <xf numFmtId="0" fontId="2" fillId="6" borderId="10" xfId="0" applyFont="1" applyFill="1" applyBorder="1" applyAlignment="1">
      <alignment horizontal="center"/>
    </xf>
    <xf numFmtId="0" fontId="2" fillId="6" borderId="43" xfId="0" applyFont="1" applyFill="1" applyBorder="1" applyAlignment="1">
      <alignment horizontal="center"/>
    </xf>
    <xf numFmtId="0" fontId="2" fillId="6" borderId="12" xfId="0" applyFont="1" applyFill="1" applyBorder="1" applyAlignment="1">
      <alignment horizontal="center"/>
    </xf>
    <xf numFmtId="0" fontId="2" fillId="6" borderId="13" xfId="0" applyFont="1" applyFill="1" applyBorder="1" applyAlignment="1">
      <alignment horizontal="center"/>
    </xf>
    <xf numFmtId="0" fontId="2" fillId="6" borderId="38" xfId="0" applyFont="1" applyFill="1" applyBorder="1" applyAlignment="1">
      <alignment horizontal="center"/>
    </xf>
    <xf numFmtId="0" fontId="3" fillId="6" borderId="9" xfId="0" applyFont="1" applyFill="1" applyBorder="1" applyAlignment="1">
      <alignment horizontal="center"/>
    </xf>
    <xf numFmtId="0" fontId="3" fillId="6" borderId="10" xfId="0" applyFont="1" applyFill="1" applyBorder="1" applyAlignment="1">
      <alignment horizontal="center"/>
    </xf>
    <xf numFmtId="0" fontId="3" fillId="6" borderId="43" xfId="0" applyFont="1" applyFill="1" applyBorder="1" applyAlignment="1">
      <alignment horizontal="center"/>
    </xf>
    <xf numFmtId="0" fontId="3" fillId="6" borderId="11" xfId="0" applyFont="1" applyFill="1" applyBorder="1" applyAlignment="1">
      <alignment horizontal="center"/>
    </xf>
    <xf numFmtId="0" fontId="3" fillId="6" borderId="0" xfId="0" applyFont="1" applyFill="1" applyBorder="1" applyAlignment="1">
      <alignment horizontal="center"/>
    </xf>
    <xf numFmtId="0" fontId="3" fillId="6" borderId="37" xfId="0" applyFont="1" applyFill="1" applyBorder="1" applyAlignment="1">
      <alignment horizontal="center"/>
    </xf>
    <xf numFmtId="0" fontId="4" fillId="6" borderId="25" xfId="0" applyFont="1" applyFill="1" applyBorder="1" applyAlignment="1">
      <alignment horizontal="left"/>
    </xf>
    <xf numFmtId="0" fontId="4" fillId="6" borderId="17" xfId="0" applyFont="1" applyFill="1" applyBorder="1" applyAlignment="1">
      <alignment horizontal="left"/>
    </xf>
    <xf numFmtId="0" fontId="4" fillId="6" borderId="26" xfId="0" applyFont="1" applyFill="1" applyBorder="1" applyAlignment="1">
      <alignment horizontal="left"/>
    </xf>
    <xf numFmtId="0" fontId="4" fillId="6" borderId="9" xfId="0" applyFont="1" applyFill="1" applyBorder="1" applyAlignment="1">
      <alignment horizontal="left"/>
    </xf>
    <xf numFmtId="0" fontId="4" fillId="6" borderId="10" xfId="0" applyFont="1" applyFill="1" applyBorder="1" applyAlignment="1">
      <alignment horizontal="left"/>
    </xf>
    <xf numFmtId="0" fontId="4" fillId="6" borderId="43" xfId="0" applyFont="1" applyFill="1" applyBorder="1" applyAlignment="1">
      <alignment horizontal="left"/>
    </xf>
    <xf numFmtId="0" fontId="4" fillId="6" borderId="11" xfId="0" applyFont="1" applyFill="1" applyBorder="1" applyAlignment="1">
      <alignment horizontal="center"/>
    </xf>
    <xf numFmtId="0" fontId="4" fillId="6" borderId="0" xfId="0" applyFont="1" applyFill="1" applyBorder="1" applyAlignment="1">
      <alignment horizontal="center"/>
    </xf>
    <xf numFmtId="0" fontId="4" fillId="6" borderId="37" xfId="0" applyFont="1" applyFill="1" applyBorder="1" applyAlignment="1">
      <alignment horizontal="center"/>
    </xf>
    <xf numFmtId="0" fontId="0" fillId="6" borderId="52" xfId="0" applyFill="1" applyBorder="1" applyAlignment="1">
      <alignment horizontal="left"/>
    </xf>
    <xf numFmtId="0" fontId="0" fillId="6" borderId="27" xfId="0" applyFill="1" applyBorder="1" applyAlignment="1">
      <alignment horizontal="left"/>
    </xf>
    <xf numFmtId="0" fontId="4" fillId="6" borderId="55" xfId="0" applyFont="1" applyFill="1" applyBorder="1" applyAlignment="1">
      <alignment horizontal="left"/>
    </xf>
    <xf numFmtId="0" fontId="4" fillId="6" borderId="5" xfId="0" applyFont="1" applyFill="1" applyBorder="1" applyAlignment="1">
      <alignment horizontal="left"/>
    </xf>
    <xf numFmtId="0" fontId="1" fillId="6" borderId="19" xfId="0" applyFont="1" applyFill="1" applyBorder="1" applyAlignment="1">
      <alignment horizontal="center"/>
    </xf>
    <xf numFmtId="0" fontId="1" fillId="6" borderId="20" xfId="0" applyFont="1" applyFill="1" applyBorder="1" applyAlignment="1">
      <alignment horizontal="center"/>
    </xf>
    <xf numFmtId="0" fontId="5" fillId="6" borderId="35" xfId="0" applyFont="1" applyFill="1" applyBorder="1" applyAlignment="1">
      <alignment horizontal="center"/>
    </xf>
    <xf numFmtId="0" fontId="5" fillId="6" borderId="1" xfId="0" applyFont="1" applyFill="1" applyBorder="1" applyAlignment="1">
      <alignment horizontal="center"/>
    </xf>
    <xf numFmtId="0" fontId="5" fillId="6" borderId="36" xfId="0" applyFont="1" applyFill="1" applyBorder="1" applyAlignment="1">
      <alignment horizontal="center"/>
    </xf>
    <xf numFmtId="0" fontId="8" fillId="6" borderId="11" xfId="0" applyFont="1" applyFill="1" applyBorder="1" applyAlignment="1">
      <alignment horizontal="center"/>
    </xf>
    <xf numFmtId="0" fontId="8" fillId="6" borderId="0" xfId="0" applyFont="1" applyFill="1" applyBorder="1" applyAlignment="1">
      <alignment horizontal="center"/>
    </xf>
    <xf numFmtId="0" fontId="8" fillId="6" borderId="37" xfId="0" applyFont="1" applyFill="1" applyBorder="1" applyAlignment="1">
      <alignment horizontal="center"/>
    </xf>
    <xf numFmtId="0" fontId="8" fillId="6" borderId="12" xfId="0" applyFont="1" applyFill="1" applyBorder="1" applyAlignment="1">
      <alignment horizontal="center"/>
    </xf>
    <xf numFmtId="0" fontId="8" fillId="6" borderId="13" xfId="0" applyFont="1" applyFill="1" applyBorder="1" applyAlignment="1">
      <alignment horizontal="center"/>
    </xf>
    <xf numFmtId="0" fontId="8" fillId="6" borderId="38" xfId="0" applyFont="1" applyFill="1" applyBorder="1" applyAlignment="1">
      <alignment horizontal="center"/>
    </xf>
    <xf numFmtId="0" fontId="0" fillId="6" borderId="39" xfId="0" applyFill="1" applyBorder="1" applyAlignment="1">
      <alignment horizontal="center"/>
    </xf>
    <xf numFmtId="0" fontId="0" fillId="6" borderId="18" xfId="0" applyFill="1" applyBorder="1" applyAlignment="1">
      <alignment horizontal="center"/>
    </xf>
    <xf numFmtId="0" fontId="0" fillId="6" borderId="54" xfId="0" applyFill="1" applyBorder="1" applyAlignment="1">
      <alignment horizontal="center"/>
    </xf>
    <xf numFmtId="0" fontId="0" fillId="6" borderId="25" xfId="0" applyFill="1" applyBorder="1" applyAlignment="1">
      <alignment horizontal="center"/>
    </xf>
    <xf numFmtId="0" fontId="0" fillId="6" borderId="17" xfId="0" applyFill="1" applyBorder="1" applyAlignment="1">
      <alignment horizontal="center"/>
    </xf>
    <xf numFmtId="0" fontId="0" fillId="6" borderId="26" xfId="0" applyFill="1" applyBorder="1" applyAlignment="1">
      <alignment horizontal="center"/>
    </xf>
    <xf numFmtId="0" fontId="1" fillId="6" borderId="19" xfId="0" applyFont="1" applyFill="1" applyBorder="1" applyAlignment="1">
      <alignment horizontal="left"/>
    </xf>
    <xf numFmtId="0" fontId="1" fillId="6" borderId="20" xfId="0" applyFont="1" applyFill="1" applyBorder="1" applyAlignment="1">
      <alignment horizontal="left"/>
    </xf>
    <xf numFmtId="0" fontId="0" fillId="6" borderId="29" xfId="0" applyFill="1" applyBorder="1" applyAlignment="1">
      <alignment horizontal="left"/>
    </xf>
    <xf numFmtId="0" fontId="1" fillId="2" borderId="19" xfId="0" applyFont="1" applyFill="1" applyBorder="1" applyAlignment="1">
      <alignment horizontal="left"/>
    </xf>
    <xf numFmtId="0" fontId="1" fillId="2" borderId="20" xfId="0" applyFont="1" applyFill="1" applyBorder="1" applyAlignment="1">
      <alignment horizontal="left"/>
    </xf>
    <xf numFmtId="0" fontId="4" fillId="0" borderId="35" xfId="0" applyFont="1" applyBorder="1" applyAlignment="1">
      <alignment horizontal="left"/>
    </xf>
    <xf numFmtId="0" fontId="4" fillId="0" borderId="36" xfId="0" applyFont="1" applyBorder="1" applyAlignment="1">
      <alignment horizontal="left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25-%202026&#1075;/&#1054;&#1073;&#1086;&#1088;&#1086;&#1090;&#1085;&#1072;&#1103;%20&#1074;&#1077;&#1076;&#1086;&#1084;&#1086;&#1089;&#1090;&#1100;%202025&#1075;%20(&#1040;&#1074;&#1090;&#1086;&#1089;&#1086;&#1093;&#1088;&#1072;&#1085;&#1077;&#1085;&#1085;&#1099;&#1081;)%20(&#1040;&#1074;&#1090;&#1086;&#1089;&#1086;&#1093;&#1088;&#1072;&#1085;&#1077;&#1085;&#1085;&#1099;&#1081;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сентябрь 2021г"/>
      <sheetName val="октябрь"/>
      <sheetName val="ноябрь"/>
      <sheetName val="декабрь"/>
      <sheetName val="январь 2022г"/>
      <sheetName val="февраль"/>
      <sheetName val="март"/>
      <sheetName val="апрель"/>
      <sheetName val="май"/>
      <sheetName val="ДОЛ июнь"/>
      <sheetName val="ЗАРЯ"/>
      <sheetName val="АВГУСТ"/>
      <sheetName val="сентябрь 2022г"/>
      <sheetName val="октябрь 2022г"/>
      <sheetName val="ноябрь 2022г"/>
      <sheetName val="декабрь 2022г"/>
      <sheetName val="январь февраль 2023г"/>
      <sheetName val="март - апрель 2023"/>
      <sheetName val="МАЙ 2023г"/>
      <sheetName val="Рассчёт ДОЛ&quot;ЗАРЯ&quot;2023г"/>
      <sheetName val="Ведомость ДОЛ&quot;ЗАРЯ&quot;"/>
      <sheetName val="Ведомость ДОЛ &quot;Заря&quot; 3 смена"/>
      <sheetName val="сентябрь2023 г"/>
      <sheetName val="сентябрь - октябрь"/>
      <sheetName val="август- сентябрь 2025г"/>
      <sheetName val="октябрь 2025г"/>
      <sheetName val="ноябрь 2025г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>
        <row r="17">
          <cell r="BJ17">
            <v>185.88</v>
          </cell>
        </row>
        <row r="107">
          <cell r="BJ107">
            <v>474</v>
          </cell>
        </row>
        <row r="182">
          <cell r="BJ182">
            <v>145</v>
          </cell>
        </row>
        <row r="187">
          <cell r="BJ187">
            <v>591.79999999999995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I41"/>
  <sheetViews>
    <sheetView workbookViewId="0">
      <selection activeCell="G21" sqref="G21"/>
    </sheetView>
  </sheetViews>
  <sheetFormatPr defaultRowHeight="15"/>
  <sheetData>
    <row r="2" spans="1:9">
      <c r="F2" t="s">
        <v>0</v>
      </c>
    </row>
    <row r="3" spans="1:9">
      <c r="F3" t="s">
        <v>1</v>
      </c>
    </row>
    <row r="4" spans="1:9">
      <c r="F4" t="s">
        <v>2</v>
      </c>
    </row>
    <row r="5" spans="1:9">
      <c r="F5" t="s">
        <v>28</v>
      </c>
    </row>
    <row r="7" spans="1:9">
      <c r="C7" t="s">
        <v>3</v>
      </c>
      <c r="E7" t="s">
        <v>29</v>
      </c>
    </row>
    <row r="9" spans="1:9">
      <c r="A9" s="1" t="s">
        <v>4</v>
      </c>
      <c r="B9" s="287" t="s">
        <v>5</v>
      </c>
      <c r="C9" s="288"/>
      <c r="D9" s="288"/>
      <c r="E9" s="289"/>
      <c r="F9" s="1" t="s">
        <v>6</v>
      </c>
      <c r="G9" s="1" t="s">
        <v>7</v>
      </c>
      <c r="H9" s="1" t="s">
        <v>8</v>
      </c>
      <c r="I9" s="1" t="s">
        <v>9</v>
      </c>
    </row>
    <row r="10" spans="1:9">
      <c r="A10" s="1">
        <v>1</v>
      </c>
      <c r="B10" s="287" t="s">
        <v>19</v>
      </c>
      <c r="C10" s="288"/>
      <c r="D10" s="288"/>
      <c r="E10" s="289"/>
      <c r="F10" s="1" t="s">
        <v>12</v>
      </c>
      <c r="G10" s="1"/>
      <c r="H10" s="1">
        <v>23.5</v>
      </c>
      <c r="I10" s="1">
        <f t="shared" ref="I10:I15" si="0">H10*G10</f>
        <v>0</v>
      </c>
    </row>
    <row r="11" spans="1:9">
      <c r="A11" s="1">
        <v>2</v>
      </c>
      <c r="B11" s="287" t="s">
        <v>20</v>
      </c>
      <c r="C11" s="288"/>
      <c r="D11" s="288"/>
      <c r="E11" s="289"/>
      <c r="F11" s="1" t="s">
        <v>12</v>
      </c>
      <c r="G11" s="1"/>
      <c r="H11" s="1">
        <v>26</v>
      </c>
      <c r="I11" s="1">
        <f t="shared" si="0"/>
        <v>0</v>
      </c>
    </row>
    <row r="12" spans="1:9">
      <c r="A12" s="1">
        <v>3</v>
      </c>
      <c r="B12" s="287" t="s">
        <v>21</v>
      </c>
      <c r="C12" s="288"/>
      <c r="D12" s="288"/>
      <c r="E12" s="289"/>
      <c r="F12" s="1" t="s">
        <v>12</v>
      </c>
      <c r="G12" s="1"/>
      <c r="H12" s="1">
        <v>22</v>
      </c>
      <c r="I12" s="1">
        <f t="shared" si="0"/>
        <v>0</v>
      </c>
    </row>
    <row r="13" spans="1:9">
      <c r="A13" s="1"/>
      <c r="B13" s="287"/>
      <c r="C13" s="288"/>
      <c r="D13" s="288"/>
      <c r="E13" s="289"/>
      <c r="F13" s="1"/>
      <c r="G13" s="1"/>
      <c r="H13" s="1"/>
      <c r="I13" s="1">
        <f t="shared" si="0"/>
        <v>0</v>
      </c>
    </row>
    <row r="14" spans="1:9">
      <c r="A14" s="1"/>
      <c r="B14" s="287"/>
      <c r="C14" s="288"/>
      <c r="D14" s="288"/>
      <c r="E14" s="289"/>
      <c r="F14" s="1"/>
      <c r="G14" s="1"/>
      <c r="H14" s="1"/>
      <c r="I14" s="1">
        <f t="shared" si="0"/>
        <v>0</v>
      </c>
    </row>
    <row r="15" spans="1:9">
      <c r="A15" s="1"/>
      <c r="B15" s="287"/>
      <c r="C15" s="288"/>
      <c r="D15" s="288"/>
      <c r="E15" s="289"/>
      <c r="F15" s="1"/>
      <c r="G15" s="1"/>
      <c r="H15" s="1"/>
      <c r="I15" s="1">
        <f t="shared" si="0"/>
        <v>0</v>
      </c>
    </row>
    <row r="16" spans="1:9">
      <c r="A16" s="1"/>
      <c r="B16" s="287"/>
      <c r="C16" s="288"/>
      <c r="D16" s="288"/>
      <c r="E16" s="289"/>
      <c r="F16" s="1"/>
      <c r="G16" s="1"/>
      <c r="H16" s="1"/>
      <c r="I16" s="2">
        <f>SUM(I10:I15)</f>
        <v>0</v>
      </c>
    </row>
    <row r="17" spans="1:9">
      <c r="A17" s="1"/>
      <c r="B17" s="287"/>
      <c r="C17" s="288"/>
      <c r="D17" s="288"/>
      <c r="E17" s="289"/>
      <c r="F17" s="1"/>
      <c r="G17" s="1"/>
      <c r="H17" s="1"/>
      <c r="I17" s="1"/>
    </row>
    <row r="18" spans="1:9">
      <c r="A18" s="1"/>
      <c r="B18" s="287"/>
      <c r="C18" s="288"/>
      <c r="D18" s="288"/>
      <c r="E18" s="289"/>
      <c r="F18" s="1"/>
      <c r="G18" s="1"/>
      <c r="H18" s="1"/>
      <c r="I18" s="1"/>
    </row>
    <row r="19" spans="1:9">
      <c r="A19" s="1"/>
      <c r="B19" s="287"/>
      <c r="C19" s="288"/>
      <c r="D19" s="288"/>
      <c r="E19" s="289"/>
      <c r="F19" s="1"/>
      <c r="G19" s="1"/>
      <c r="H19" s="1"/>
      <c r="I19" s="1"/>
    </row>
    <row r="20" spans="1:9">
      <c r="A20" s="1"/>
      <c r="B20" s="287"/>
      <c r="C20" s="288"/>
      <c r="D20" s="288"/>
      <c r="E20" s="289"/>
      <c r="F20" s="1"/>
      <c r="G20" s="1"/>
      <c r="H20" s="1"/>
      <c r="I20" s="1"/>
    </row>
    <row r="21" spans="1:9">
      <c r="A21" s="1"/>
      <c r="B21" s="287"/>
      <c r="C21" s="288"/>
      <c r="D21" s="288"/>
      <c r="E21" s="289"/>
      <c r="F21" s="1"/>
      <c r="G21" s="1"/>
      <c r="H21" s="1"/>
      <c r="I21" s="1"/>
    </row>
    <row r="22" spans="1:9">
      <c r="A22" s="1"/>
      <c r="B22" s="287"/>
      <c r="C22" s="288"/>
      <c r="D22" s="288"/>
      <c r="E22" s="289"/>
      <c r="F22" s="1"/>
      <c r="G22" s="1"/>
      <c r="H22" s="1"/>
      <c r="I22" s="1"/>
    </row>
    <row r="23" spans="1:9">
      <c r="A23" s="1"/>
      <c r="B23" s="287"/>
      <c r="C23" s="288"/>
      <c r="D23" s="288"/>
      <c r="E23" s="289"/>
      <c r="F23" s="1"/>
      <c r="G23" s="1"/>
      <c r="H23" s="1"/>
      <c r="I23" s="1"/>
    </row>
    <row r="24" spans="1:9">
      <c r="A24" s="1"/>
      <c r="B24" s="287"/>
      <c r="C24" s="288"/>
      <c r="D24" s="288"/>
      <c r="E24" s="289"/>
      <c r="F24" s="1"/>
      <c r="G24" s="1"/>
      <c r="H24" s="1"/>
      <c r="I24" s="1"/>
    </row>
    <row r="25" spans="1:9">
      <c r="A25" s="1"/>
      <c r="B25" s="287"/>
      <c r="C25" s="288"/>
      <c r="D25" s="288"/>
      <c r="E25" s="289"/>
      <c r="F25" s="1"/>
      <c r="G25" s="1"/>
      <c r="H25" s="1"/>
      <c r="I25" s="1"/>
    </row>
    <row r="26" spans="1:9">
      <c r="A26" s="1"/>
      <c r="B26" s="287"/>
      <c r="C26" s="288"/>
      <c r="D26" s="288"/>
      <c r="E26" s="289"/>
      <c r="F26" s="1"/>
      <c r="G26" s="1"/>
      <c r="H26" s="1"/>
      <c r="I26" s="1"/>
    </row>
    <row r="27" spans="1:9">
      <c r="A27" s="1"/>
      <c r="B27" s="287"/>
      <c r="C27" s="288"/>
      <c r="D27" s="288"/>
      <c r="E27" s="289"/>
      <c r="F27" s="1"/>
      <c r="G27" s="1"/>
      <c r="H27" s="1"/>
      <c r="I27" s="1"/>
    </row>
    <row r="28" spans="1:9">
      <c r="A28" s="1"/>
      <c r="B28" s="287"/>
      <c r="C28" s="288"/>
      <c r="D28" s="288"/>
      <c r="E28" s="289"/>
      <c r="F28" s="1"/>
      <c r="G28" s="1"/>
      <c r="H28" s="1"/>
      <c r="I28" s="1"/>
    </row>
    <row r="29" spans="1:9">
      <c r="A29" s="1"/>
      <c r="B29" s="287"/>
      <c r="C29" s="288"/>
      <c r="D29" s="288"/>
      <c r="E29" s="289"/>
      <c r="F29" s="1"/>
      <c r="G29" s="1"/>
      <c r="H29" s="1"/>
      <c r="I29" s="1"/>
    </row>
    <row r="30" spans="1:9">
      <c r="A30" s="1"/>
      <c r="B30" s="287"/>
      <c r="C30" s="288"/>
      <c r="D30" s="288"/>
      <c r="E30" s="289"/>
      <c r="F30" s="1"/>
      <c r="G30" s="1"/>
      <c r="H30" s="1"/>
      <c r="I30" s="1"/>
    </row>
    <row r="31" spans="1:9">
      <c r="A31" s="1"/>
      <c r="B31" s="287"/>
      <c r="C31" s="288"/>
      <c r="D31" s="288"/>
      <c r="E31" s="289"/>
      <c r="F31" s="1"/>
      <c r="G31" s="1"/>
      <c r="H31" s="1"/>
      <c r="I31" s="1"/>
    </row>
    <row r="32" spans="1:9">
      <c r="A32" s="1"/>
      <c r="B32" s="287"/>
      <c r="C32" s="288"/>
      <c r="D32" s="288"/>
      <c r="E32" s="289"/>
      <c r="F32" s="1"/>
      <c r="G32" s="1"/>
      <c r="H32" s="1"/>
      <c r="I32" s="1"/>
    </row>
    <row r="39" spans="1:6">
      <c r="B39" t="s">
        <v>10</v>
      </c>
      <c r="F39" t="s">
        <v>11</v>
      </c>
    </row>
    <row r="41" spans="1:6">
      <c r="A41" t="s">
        <v>25</v>
      </c>
      <c r="F41" t="s">
        <v>13</v>
      </c>
    </row>
  </sheetData>
  <mergeCells count="24">
    <mergeCell ref="B32:E32"/>
    <mergeCell ref="B21:E21"/>
    <mergeCell ref="B22:E22"/>
    <mergeCell ref="B23:E23"/>
    <mergeCell ref="B24:E24"/>
    <mergeCell ref="B25:E25"/>
    <mergeCell ref="B26:E26"/>
    <mergeCell ref="B27:E27"/>
    <mergeCell ref="B28:E28"/>
    <mergeCell ref="B29:E29"/>
    <mergeCell ref="B30:E30"/>
    <mergeCell ref="B31:E31"/>
    <mergeCell ref="B20:E20"/>
    <mergeCell ref="B9:E9"/>
    <mergeCell ref="B10:E10"/>
    <mergeCell ref="B11:E11"/>
    <mergeCell ref="B12:E12"/>
    <mergeCell ref="B13:E13"/>
    <mergeCell ref="B14:E14"/>
    <mergeCell ref="B15:E15"/>
    <mergeCell ref="B16:E16"/>
    <mergeCell ref="B17:E17"/>
    <mergeCell ref="B18:E18"/>
    <mergeCell ref="B19:E19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I41"/>
  <sheetViews>
    <sheetView workbookViewId="0">
      <selection activeCell="G19" sqref="G19"/>
    </sheetView>
  </sheetViews>
  <sheetFormatPr defaultRowHeight="15"/>
  <sheetData>
    <row r="2" spans="1:9">
      <c r="F2" t="s">
        <v>0</v>
      </c>
    </row>
    <row r="3" spans="1:9">
      <c r="F3" t="s">
        <v>1</v>
      </c>
    </row>
    <row r="4" spans="1:9">
      <c r="F4" t="s">
        <v>2</v>
      </c>
    </row>
    <row r="5" spans="1:9">
      <c r="F5" t="s">
        <v>26</v>
      </c>
    </row>
    <row r="7" spans="1:9">
      <c r="C7" t="s">
        <v>3</v>
      </c>
      <c r="E7" t="s">
        <v>27</v>
      </c>
    </row>
    <row r="9" spans="1:9">
      <c r="A9" s="1" t="s">
        <v>4</v>
      </c>
      <c r="B9" s="287" t="s">
        <v>5</v>
      </c>
      <c r="C9" s="288"/>
      <c r="D9" s="288"/>
      <c r="E9" s="289"/>
      <c r="F9" s="1" t="s">
        <v>6</v>
      </c>
      <c r="G9" s="1" t="s">
        <v>7</v>
      </c>
      <c r="H9" s="1" t="s">
        <v>8</v>
      </c>
      <c r="I9" s="1" t="s">
        <v>9</v>
      </c>
    </row>
    <row r="10" spans="1:9">
      <c r="A10" s="1">
        <v>1</v>
      </c>
      <c r="B10" s="287" t="s">
        <v>16</v>
      </c>
      <c r="C10" s="288"/>
      <c r="D10" s="288"/>
      <c r="E10" s="289"/>
      <c r="F10" s="1" t="s">
        <v>15</v>
      </c>
      <c r="G10" s="1">
        <v>179</v>
      </c>
      <c r="H10" s="1">
        <v>260</v>
      </c>
      <c r="I10" s="1">
        <f>H10*G10</f>
        <v>46540</v>
      </c>
    </row>
    <row r="11" spans="1:9">
      <c r="A11" s="1"/>
      <c r="B11" s="287"/>
      <c r="C11" s="288"/>
      <c r="D11" s="288"/>
      <c r="E11" s="289"/>
      <c r="F11" s="1"/>
      <c r="G11" s="1"/>
      <c r="H11" s="1"/>
      <c r="I11" s="1">
        <f>H11*G11</f>
        <v>0</v>
      </c>
    </row>
    <row r="12" spans="1:9">
      <c r="A12" s="1"/>
      <c r="B12" s="287"/>
      <c r="C12" s="288"/>
      <c r="D12" s="288"/>
      <c r="E12" s="289"/>
      <c r="F12" s="1"/>
      <c r="G12" s="1"/>
      <c r="H12" s="1"/>
      <c r="I12" s="2">
        <f>SUM(I10:I11)</f>
        <v>46540</v>
      </c>
    </row>
    <row r="13" spans="1:9">
      <c r="A13" s="1"/>
      <c r="B13" s="287"/>
      <c r="C13" s="288"/>
      <c r="D13" s="288"/>
      <c r="E13" s="289"/>
      <c r="F13" s="1"/>
      <c r="G13" s="1"/>
      <c r="H13" s="1"/>
      <c r="I13" s="1"/>
    </row>
    <row r="14" spans="1:9">
      <c r="A14" s="1"/>
      <c r="B14" s="287"/>
      <c r="C14" s="288"/>
      <c r="D14" s="288"/>
      <c r="E14" s="289"/>
      <c r="F14" s="1"/>
      <c r="G14" s="1"/>
      <c r="H14" s="1"/>
      <c r="I14" s="1"/>
    </row>
    <row r="15" spans="1:9">
      <c r="A15" s="1"/>
      <c r="B15" s="287"/>
      <c r="C15" s="288"/>
      <c r="D15" s="288"/>
      <c r="E15" s="289"/>
      <c r="F15" s="1"/>
      <c r="G15" s="1"/>
      <c r="H15" s="1"/>
      <c r="I15" s="1"/>
    </row>
    <row r="16" spans="1:9">
      <c r="A16" s="1"/>
      <c r="B16" s="287"/>
      <c r="C16" s="288"/>
      <c r="D16" s="288"/>
      <c r="E16" s="289"/>
      <c r="F16" s="1"/>
      <c r="G16" s="1"/>
      <c r="H16" s="1"/>
      <c r="I16" s="1"/>
    </row>
    <row r="17" spans="1:9">
      <c r="A17" s="1"/>
      <c r="B17" s="287"/>
      <c r="C17" s="288"/>
      <c r="D17" s="288"/>
      <c r="E17" s="289"/>
      <c r="F17" s="1"/>
      <c r="G17" s="1"/>
      <c r="H17" s="1"/>
      <c r="I17" s="1"/>
    </row>
    <row r="18" spans="1:9">
      <c r="A18" s="1"/>
      <c r="B18" s="287"/>
      <c r="C18" s="288"/>
      <c r="D18" s="288"/>
      <c r="E18" s="289"/>
      <c r="F18" s="1"/>
      <c r="G18" s="1"/>
      <c r="H18" s="1"/>
      <c r="I18" s="1"/>
    </row>
    <row r="19" spans="1:9">
      <c r="A19" s="1"/>
      <c r="B19" s="287"/>
      <c r="C19" s="288"/>
      <c r="D19" s="288"/>
      <c r="E19" s="289"/>
      <c r="F19" s="1"/>
      <c r="G19" s="1"/>
      <c r="H19" s="1"/>
      <c r="I19" s="1"/>
    </row>
    <row r="20" spans="1:9">
      <c r="A20" s="1"/>
      <c r="B20" s="287"/>
      <c r="C20" s="288"/>
      <c r="D20" s="288"/>
      <c r="E20" s="289"/>
      <c r="F20" s="1"/>
      <c r="G20" s="1"/>
      <c r="H20" s="1"/>
      <c r="I20" s="1"/>
    </row>
    <row r="21" spans="1:9">
      <c r="A21" s="1"/>
      <c r="B21" s="287"/>
      <c r="C21" s="288"/>
      <c r="D21" s="288"/>
      <c r="E21" s="289"/>
      <c r="F21" s="1"/>
      <c r="G21" s="1"/>
      <c r="H21" s="1"/>
      <c r="I21" s="1"/>
    </row>
    <row r="22" spans="1:9">
      <c r="A22" s="1"/>
      <c r="B22" s="287"/>
      <c r="C22" s="288"/>
      <c r="D22" s="288"/>
      <c r="E22" s="289"/>
      <c r="F22" s="1"/>
      <c r="G22" s="1"/>
      <c r="H22" s="1"/>
      <c r="I22" s="1"/>
    </row>
    <row r="23" spans="1:9">
      <c r="A23" s="1"/>
      <c r="B23" s="287"/>
      <c r="C23" s="288"/>
      <c r="D23" s="288"/>
      <c r="E23" s="289"/>
      <c r="F23" s="1"/>
      <c r="G23" s="1"/>
      <c r="H23" s="1"/>
      <c r="I23" s="1"/>
    </row>
    <row r="24" spans="1:9">
      <c r="A24" s="1"/>
      <c r="B24" s="287"/>
      <c r="C24" s="288"/>
      <c r="D24" s="288"/>
      <c r="E24" s="289"/>
      <c r="F24" s="1"/>
      <c r="G24" s="1"/>
      <c r="H24" s="1"/>
      <c r="I24" s="1"/>
    </row>
    <row r="25" spans="1:9">
      <c r="A25" s="1"/>
      <c r="B25" s="287"/>
      <c r="C25" s="288"/>
      <c r="D25" s="288"/>
      <c r="E25" s="289"/>
      <c r="F25" s="1"/>
      <c r="G25" s="1"/>
      <c r="H25" s="1"/>
      <c r="I25" s="1"/>
    </row>
    <row r="26" spans="1:9">
      <c r="A26" s="1"/>
      <c r="B26" s="287"/>
      <c r="C26" s="288"/>
      <c r="D26" s="288"/>
      <c r="E26" s="289"/>
      <c r="F26" s="1"/>
      <c r="G26" s="1"/>
      <c r="H26" s="1"/>
      <c r="I26" s="1"/>
    </row>
    <row r="27" spans="1:9">
      <c r="A27" s="1"/>
      <c r="B27" s="287"/>
      <c r="C27" s="288"/>
      <c r="D27" s="288"/>
      <c r="E27" s="289"/>
      <c r="F27" s="1"/>
      <c r="G27" s="1"/>
      <c r="H27" s="1"/>
      <c r="I27" s="1"/>
    </row>
    <row r="28" spans="1:9">
      <c r="A28" s="1"/>
      <c r="B28" s="287"/>
      <c r="C28" s="288"/>
      <c r="D28" s="288"/>
      <c r="E28" s="289"/>
      <c r="F28" s="1"/>
      <c r="G28" s="1"/>
      <c r="H28" s="1"/>
      <c r="I28" s="1"/>
    </row>
    <row r="29" spans="1:9">
      <c r="A29" s="1"/>
      <c r="B29" s="287"/>
      <c r="C29" s="288"/>
      <c r="D29" s="288"/>
      <c r="E29" s="289"/>
      <c r="F29" s="1"/>
      <c r="G29" s="1"/>
      <c r="H29" s="1"/>
      <c r="I29" s="1"/>
    </row>
    <row r="30" spans="1:9">
      <c r="A30" s="1"/>
      <c r="B30" s="287"/>
      <c r="C30" s="288"/>
      <c r="D30" s="288"/>
      <c r="E30" s="289"/>
      <c r="F30" s="1"/>
      <c r="G30" s="1"/>
      <c r="H30" s="1"/>
      <c r="I30" s="1"/>
    </row>
    <row r="31" spans="1:9">
      <c r="A31" s="1"/>
      <c r="B31" s="287"/>
      <c r="C31" s="288"/>
      <c r="D31" s="288"/>
      <c r="E31" s="289"/>
      <c r="F31" s="1"/>
      <c r="G31" s="1"/>
      <c r="H31" s="1"/>
      <c r="I31" s="1"/>
    </row>
    <row r="32" spans="1:9">
      <c r="A32" s="1"/>
      <c r="B32" s="287"/>
      <c r="C32" s="288"/>
      <c r="D32" s="288"/>
      <c r="E32" s="289"/>
      <c r="F32" s="1"/>
      <c r="G32" s="1"/>
      <c r="H32" s="1"/>
      <c r="I32" s="1"/>
    </row>
    <row r="39" spans="1:6">
      <c r="B39" t="s">
        <v>10</v>
      </c>
      <c r="F39" t="s">
        <v>11</v>
      </c>
    </row>
    <row r="41" spans="1:6">
      <c r="A41" t="s">
        <v>14</v>
      </c>
      <c r="F41" t="s">
        <v>13</v>
      </c>
    </row>
  </sheetData>
  <mergeCells count="24">
    <mergeCell ref="B32:E32"/>
    <mergeCell ref="B21:E21"/>
    <mergeCell ref="B22:E22"/>
    <mergeCell ref="B23:E23"/>
    <mergeCell ref="B24:E24"/>
    <mergeCell ref="B25:E25"/>
    <mergeCell ref="B26:E26"/>
    <mergeCell ref="B27:E27"/>
    <mergeCell ref="B28:E28"/>
    <mergeCell ref="B29:E29"/>
    <mergeCell ref="B30:E30"/>
    <mergeCell ref="B31:E31"/>
    <mergeCell ref="B20:E20"/>
    <mergeCell ref="B9:E9"/>
    <mergeCell ref="B10:E10"/>
    <mergeCell ref="B11:E11"/>
    <mergeCell ref="B12:E12"/>
    <mergeCell ref="B13:E13"/>
    <mergeCell ref="B14:E14"/>
    <mergeCell ref="B15:E15"/>
    <mergeCell ref="B16:E16"/>
    <mergeCell ref="B17:E17"/>
    <mergeCell ref="B18:E18"/>
    <mergeCell ref="B19:E19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AB33"/>
  <sheetViews>
    <sheetView workbookViewId="0">
      <selection activeCell="A27" sqref="A27:H28"/>
    </sheetView>
  </sheetViews>
  <sheetFormatPr defaultRowHeight="15"/>
  <cols>
    <col min="6" max="6" width="9.140625" customWidth="1"/>
    <col min="7" max="7" width="3.5703125" hidden="1" customWidth="1"/>
    <col min="8" max="8" width="9.28515625" bestFit="1" customWidth="1"/>
    <col min="14" max="14" width="0.28515625" hidden="1" customWidth="1"/>
    <col min="15" max="16" width="9.140625" customWidth="1"/>
    <col min="21" max="21" width="14" customWidth="1"/>
    <col min="22" max="22" width="9.140625" hidden="1" customWidth="1"/>
    <col min="23" max="23" width="9.5703125" customWidth="1"/>
    <col min="26" max="26" width="9.42578125" customWidth="1"/>
    <col min="27" max="27" width="0.140625" customWidth="1"/>
    <col min="28" max="28" width="0.85546875" hidden="1" customWidth="1"/>
    <col min="30" max="30" width="10.42578125" customWidth="1"/>
    <col min="37" max="37" width="18.28515625" bestFit="1" customWidth="1"/>
  </cols>
  <sheetData>
    <row r="1" spans="1:16" ht="15" customHeight="1">
      <c r="A1" s="332" t="s">
        <v>31</v>
      </c>
      <c r="B1" s="333"/>
      <c r="C1" s="333"/>
      <c r="D1" s="333"/>
      <c r="E1" s="333"/>
      <c r="F1" s="333"/>
      <c r="G1" s="333"/>
      <c r="H1" s="334"/>
      <c r="I1" s="328" t="s">
        <v>167</v>
      </c>
      <c r="J1" s="329"/>
      <c r="K1" s="329"/>
      <c r="L1" s="329"/>
      <c r="M1" s="329"/>
      <c r="N1" s="329"/>
      <c r="O1" s="329"/>
      <c r="P1" s="338"/>
    </row>
    <row r="2" spans="1:16" ht="15.75" customHeight="1" thickBot="1">
      <c r="A2" s="335"/>
      <c r="B2" s="336"/>
      <c r="C2" s="336"/>
      <c r="D2" s="336"/>
      <c r="E2" s="336"/>
      <c r="F2" s="336"/>
      <c r="G2" s="336"/>
      <c r="H2" s="337"/>
      <c r="I2" s="339"/>
      <c r="J2" s="340"/>
      <c r="K2" s="340"/>
      <c r="L2" s="340"/>
      <c r="M2" s="340"/>
      <c r="N2" s="340"/>
      <c r="O2" s="340"/>
      <c r="P2" s="341"/>
    </row>
    <row r="3" spans="1:16" ht="15" customHeight="1">
      <c r="A3" s="342" t="s">
        <v>32</v>
      </c>
      <c r="B3" s="343"/>
      <c r="C3" s="343"/>
      <c r="D3" s="343"/>
      <c r="E3" s="343"/>
      <c r="F3" s="343"/>
      <c r="G3" s="343"/>
      <c r="H3" s="344"/>
      <c r="I3" s="306" t="s">
        <v>110</v>
      </c>
      <c r="J3" s="307"/>
      <c r="K3" s="307"/>
      <c r="L3" s="307"/>
      <c r="M3" s="307"/>
      <c r="N3" s="307"/>
      <c r="O3" s="307"/>
      <c r="P3" s="348"/>
    </row>
    <row r="4" spans="1:16" ht="15" customHeight="1">
      <c r="A4" s="345"/>
      <c r="B4" s="346"/>
      <c r="C4" s="346"/>
      <c r="D4" s="346"/>
      <c r="E4" s="346"/>
      <c r="F4" s="346"/>
      <c r="G4" s="346"/>
      <c r="H4" s="347"/>
      <c r="I4" s="349"/>
      <c r="J4" s="350"/>
      <c r="K4" s="350"/>
      <c r="L4" s="350"/>
      <c r="M4" s="350"/>
      <c r="N4" s="350"/>
      <c r="O4" s="350"/>
      <c r="P4" s="351"/>
    </row>
    <row r="5" spans="1:16" ht="21">
      <c r="A5" s="352" t="s">
        <v>72</v>
      </c>
      <c r="B5" s="353"/>
      <c r="C5" s="353"/>
      <c r="D5" s="353"/>
      <c r="E5" s="353"/>
      <c r="F5" s="353"/>
      <c r="G5" s="353"/>
      <c r="H5" s="354"/>
      <c r="I5" s="355"/>
      <c r="J5" s="288"/>
      <c r="K5" s="288"/>
      <c r="L5" s="288"/>
      <c r="M5" s="288"/>
      <c r="N5" s="288"/>
      <c r="O5" s="288"/>
      <c r="P5" s="356"/>
    </row>
    <row r="6" spans="1:16" ht="15" customHeight="1">
      <c r="A6" s="311" t="s">
        <v>89</v>
      </c>
      <c r="B6" s="312"/>
      <c r="C6" s="312"/>
      <c r="D6" s="312"/>
      <c r="E6" s="312"/>
      <c r="F6" s="312"/>
      <c r="G6" s="312"/>
      <c r="H6" s="313"/>
      <c r="I6" s="314" t="s">
        <v>33</v>
      </c>
      <c r="J6" s="315"/>
      <c r="K6" s="315"/>
      <c r="L6" s="315"/>
      <c r="M6" s="315"/>
      <c r="N6" s="315"/>
      <c r="O6" s="315"/>
      <c r="P6" s="316"/>
    </row>
    <row r="7" spans="1:16" ht="15.75" customHeight="1" thickBot="1">
      <c r="A7" s="320" t="s">
        <v>90</v>
      </c>
      <c r="B7" s="321"/>
      <c r="C7" s="321"/>
      <c r="D7" s="321"/>
      <c r="E7" s="321"/>
      <c r="F7" s="321"/>
      <c r="G7" s="321"/>
      <c r="H7" s="322"/>
      <c r="I7" s="317"/>
      <c r="J7" s="318"/>
      <c r="K7" s="318"/>
      <c r="L7" s="318"/>
      <c r="M7" s="318"/>
      <c r="N7" s="318"/>
      <c r="O7" s="318"/>
      <c r="P7" s="319"/>
    </row>
    <row r="8" spans="1:16" ht="15.75" thickBot="1">
      <c r="A8" s="323" t="s">
        <v>34</v>
      </c>
      <c r="B8" s="324"/>
      <c r="C8" s="324"/>
      <c r="D8" s="4" t="s">
        <v>38</v>
      </c>
      <c r="E8" s="5" t="s">
        <v>35</v>
      </c>
      <c r="F8" s="5" t="s">
        <v>36</v>
      </c>
      <c r="G8" s="5" t="s">
        <v>36</v>
      </c>
      <c r="H8" s="6" t="s">
        <v>37</v>
      </c>
      <c r="I8" s="325" t="s">
        <v>34</v>
      </c>
      <c r="J8" s="326"/>
      <c r="K8" s="326"/>
      <c r="L8" s="327"/>
      <c r="M8" s="5" t="s">
        <v>35</v>
      </c>
      <c r="N8" s="5" t="s">
        <v>36</v>
      </c>
      <c r="O8" s="5"/>
      <c r="P8" s="6" t="s">
        <v>37</v>
      </c>
    </row>
    <row r="9" spans="1:16" ht="15.75" thickBot="1">
      <c r="A9" s="328" t="s">
        <v>77</v>
      </c>
      <c r="B9" s="329"/>
      <c r="C9" s="329"/>
      <c r="D9" s="84">
        <v>0.1</v>
      </c>
      <c r="E9" s="84">
        <v>220</v>
      </c>
      <c r="F9" s="85" t="s">
        <v>106</v>
      </c>
      <c r="G9" s="86" t="s">
        <v>100</v>
      </c>
      <c r="H9" s="80"/>
      <c r="I9" s="330" t="str">
        <f>A10</f>
        <v>кура Ц.Б.</v>
      </c>
      <c r="J9" s="331"/>
      <c r="K9" s="331"/>
      <c r="L9" s="331"/>
      <c r="M9" s="78">
        <f>E10</f>
        <v>0</v>
      </c>
      <c r="N9" s="79">
        <f>G10</f>
        <v>200</v>
      </c>
      <c r="O9" s="79">
        <f>F10</f>
        <v>233</v>
      </c>
      <c r="P9" s="80">
        <f>M9*O9</f>
        <v>0</v>
      </c>
    </row>
    <row r="10" spans="1:16">
      <c r="A10" s="293" t="s">
        <v>93</v>
      </c>
      <c r="B10" s="294"/>
      <c r="C10" s="294"/>
      <c r="D10" s="192">
        <v>0.15</v>
      </c>
      <c r="E10" s="22">
        <v>0</v>
      </c>
      <c r="F10" s="3">
        <v>233</v>
      </c>
      <c r="G10" s="3">
        <v>200</v>
      </c>
      <c r="H10" s="51">
        <f>E10*F10</f>
        <v>0</v>
      </c>
      <c r="I10" s="330">
        <f>A11</f>
        <v>0</v>
      </c>
      <c r="J10" s="331"/>
      <c r="K10" s="331"/>
      <c r="L10" s="331"/>
      <c r="M10" s="17">
        <f>E11</f>
        <v>0</v>
      </c>
      <c r="N10" s="17">
        <f t="shared" ref="N10:P10" si="0">F11</f>
        <v>0</v>
      </c>
      <c r="O10" s="79">
        <f>F11</f>
        <v>0</v>
      </c>
      <c r="P10" s="17">
        <f t="shared" si="0"/>
        <v>0</v>
      </c>
    </row>
    <row r="11" spans="1:16" ht="15" customHeight="1">
      <c r="A11" s="293"/>
      <c r="B11" s="294"/>
      <c r="C11" s="294"/>
      <c r="D11" s="192"/>
      <c r="E11" s="22"/>
      <c r="F11" s="18"/>
      <c r="G11" s="3"/>
      <c r="H11" s="51"/>
      <c r="I11" s="293" t="str">
        <f>A19</f>
        <v>Греча.</v>
      </c>
      <c r="J11" s="294"/>
      <c r="K11" s="294"/>
      <c r="L11" s="294"/>
      <c r="M11" s="1">
        <f>E19</f>
        <v>12.7</v>
      </c>
      <c r="N11" s="1">
        <f>G23</f>
        <v>105</v>
      </c>
      <c r="O11" s="1">
        <f>F19</f>
        <v>49</v>
      </c>
      <c r="P11" s="68">
        <f t="shared" ref="P11:P26" si="1">M11*O11</f>
        <v>622.29999999999995</v>
      </c>
    </row>
    <row r="12" spans="1:16">
      <c r="A12" s="293" t="s">
        <v>113</v>
      </c>
      <c r="B12" s="294"/>
      <c r="C12" s="294"/>
      <c r="D12" s="192">
        <v>5.0000000000000001E-3</v>
      </c>
      <c r="E12" s="22">
        <v>1.2</v>
      </c>
      <c r="F12" s="18">
        <v>162.18</v>
      </c>
      <c r="G12" s="3"/>
      <c r="H12" s="51">
        <f>E12*F12</f>
        <v>194.61600000000001</v>
      </c>
      <c r="I12" s="293"/>
      <c r="J12" s="294"/>
      <c r="K12" s="294"/>
      <c r="L12" s="294"/>
      <c r="M12" s="1"/>
      <c r="N12" s="1"/>
      <c r="O12" s="1"/>
      <c r="P12" s="68"/>
    </row>
    <row r="13" spans="1:16" ht="15" customHeight="1">
      <c r="A13" s="303"/>
      <c r="B13" s="304"/>
      <c r="C13" s="305"/>
      <c r="D13" s="8">
        <v>60</v>
      </c>
      <c r="E13" s="3"/>
      <c r="F13" s="50" t="s">
        <v>119</v>
      </c>
      <c r="G13" s="9"/>
      <c r="H13" s="51"/>
      <c r="I13" s="293" t="str">
        <f>A17</f>
        <v>масло растительное</v>
      </c>
      <c r="J13" s="294"/>
      <c r="K13" s="294"/>
      <c r="L13" s="294"/>
      <c r="M13" s="1">
        <f>E12+E17</f>
        <v>2.4</v>
      </c>
      <c r="N13" s="1">
        <f t="shared" ref="N13" si="2">F17</f>
        <v>162.18</v>
      </c>
      <c r="O13" s="1">
        <f>F17</f>
        <v>162.18</v>
      </c>
      <c r="P13" s="68">
        <f t="shared" si="1"/>
        <v>389.23200000000003</v>
      </c>
    </row>
    <row r="14" spans="1:16" ht="15.75" customHeight="1">
      <c r="A14" s="303" t="s">
        <v>149</v>
      </c>
      <c r="B14" s="304"/>
      <c r="C14" s="305"/>
      <c r="D14" s="8">
        <v>50</v>
      </c>
      <c r="E14" s="3"/>
      <c r="F14" s="3"/>
      <c r="G14" s="9"/>
      <c r="H14" s="51">
        <f t="shared" ref="H14" si="3">E14*F14</f>
        <v>0</v>
      </c>
      <c r="I14" s="293" t="str">
        <f>A20</f>
        <v>масло сливочное</v>
      </c>
      <c r="J14" s="294"/>
      <c r="K14" s="294"/>
      <c r="L14" s="294"/>
      <c r="M14" s="1">
        <f>E20</f>
        <v>1.2</v>
      </c>
      <c r="N14" s="1"/>
      <c r="O14" s="1">
        <f>F20</f>
        <v>975.5</v>
      </c>
      <c r="P14" s="68">
        <f t="shared" si="1"/>
        <v>1170.5999999999999</v>
      </c>
    </row>
    <row r="15" spans="1:16" ht="15.75" customHeight="1">
      <c r="A15" s="298" t="s">
        <v>131</v>
      </c>
      <c r="B15" s="299"/>
      <c r="C15" s="300"/>
      <c r="D15" s="8">
        <v>5.6000000000000001E-2</v>
      </c>
      <c r="E15" s="3">
        <v>10.6</v>
      </c>
      <c r="F15" s="18">
        <v>235</v>
      </c>
      <c r="G15" s="9"/>
      <c r="H15" s="51">
        <f t="shared" ref="H15:H17" si="4">E15*F15</f>
        <v>2491</v>
      </c>
      <c r="I15" s="293" t="str">
        <f>A21</f>
        <v>соль</v>
      </c>
      <c r="J15" s="294"/>
      <c r="K15" s="294"/>
      <c r="L15" s="294"/>
      <c r="M15" s="1">
        <f>E21</f>
        <v>1</v>
      </c>
      <c r="N15" s="1" t="e">
        <f>#REF!</f>
        <v>#REF!</v>
      </c>
      <c r="O15" s="1">
        <f>F21</f>
        <v>20</v>
      </c>
      <c r="P15" s="68">
        <f t="shared" si="1"/>
        <v>20</v>
      </c>
    </row>
    <row r="16" spans="1:16" ht="15.75" customHeight="1">
      <c r="A16" s="298"/>
      <c r="B16" s="299"/>
      <c r="C16" s="300"/>
      <c r="D16" s="8"/>
      <c r="E16" s="3"/>
      <c r="F16" s="18"/>
      <c r="G16" s="9"/>
      <c r="H16" s="51"/>
      <c r="I16" s="295" t="str">
        <f>A23</f>
        <v>компотная смесь</v>
      </c>
      <c r="J16" s="296"/>
      <c r="K16" s="296"/>
      <c r="L16" s="297"/>
      <c r="M16" s="1">
        <f>E23</f>
        <v>4.4000000000000004</v>
      </c>
      <c r="N16" s="1">
        <f>G24</f>
        <v>72</v>
      </c>
      <c r="O16" s="1">
        <f>F23</f>
        <v>230</v>
      </c>
      <c r="P16" s="68">
        <f t="shared" si="1"/>
        <v>1012.0000000000001</v>
      </c>
    </row>
    <row r="17" spans="1:18" ht="15.75" customHeight="1">
      <c r="A17" s="298" t="s">
        <v>113</v>
      </c>
      <c r="B17" s="299"/>
      <c r="C17" s="300"/>
      <c r="D17" s="8">
        <v>5.1999999999999998E-3</v>
      </c>
      <c r="E17" s="3">
        <v>1.2</v>
      </c>
      <c r="F17" s="18">
        <f>F12</f>
        <v>162.18</v>
      </c>
      <c r="G17" s="9"/>
      <c r="H17" s="51">
        <f t="shared" si="4"/>
        <v>194.61600000000001</v>
      </c>
      <c r="I17" s="295"/>
      <c r="J17" s="296"/>
      <c r="K17" s="296"/>
      <c r="L17" s="297"/>
      <c r="M17" s="1"/>
      <c r="N17" s="1"/>
      <c r="O17" s="1"/>
      <c r="P17" s="68"/>
    </row>
    <row r="18" spans="1:18">
      <c r="A18" s="306" t="s">
        <v>95</v>
      </c>
      <c r="B18" s="307"/>
      <c r="C18" s="307"/>
      <c r="D18" s="3">
        <v>150</v>
      </c>
      <c r="E18" s="3"/>
      <c r="F18" s="50" t="s">
        <v>74</v>
      </c>
      <c r="G18" s="10" t="s">
        <v>96</v>
      </c>
      <c r="H18" s="51"/>
      <c r="I18" s="298" t="str">
        <f>A24</f>
        <v>сахар</v>
      </c>
      <c r="J18" s="301"/>
      <c r="K18" s="301"/>
      <c r="L18" s="302"/>
      <c r="M18" s="1">
        <f>E24</f>
        <v>4.4000000000000004</v>
      </c>
      <c r="N18" s="7">
        <f>G25</f>
        <v>45.71</v>
      </c>
      <c r="O18" s="1">
        <f>F24</f>
        <v>75</v>
      </c>
      <c r="P18" s="68">
        <f t="shared" si="1"/>
        <v>330</v>
      </c>
    </row>
    <row r="19" spans="1:18">
      <c r="A19" s="293" t="s">
        <v>97</v>
      </c>
      <c r="B19" s="310"/>
      <c r="C19" s="310"/>
      <c r="D19" s="3">
        <v>6.9000000000000006E-2</v>
      </c>
      <c r="E19" s="3">
        <v>12.7</v>
      </c>
      <c r="F19" s="3">
        <v>49</v>
      </c>
      <c r="G19" s="3">
        <v>80</v>
      </c>
      <c r="H19" s="82">
        <f>E19*F19</f>
        <v>622.29999999999995</v>
      </c>
      <c r="I19" s="298" t="s">
        <v>47</v>
      </c>
      <c r="J19" s="301"/>
      <c r="K19" s="301"/>
      <c r="L19" s="302"/>
      <c r="M19" s="1">
        <f>E26</f>
        <v>9</v>
      </c>
      <c r="N19" s="1">
        <f t="shared" ref="N19" si="5">F26</f>
        <v>78.33</v>
      </c>
      <c r="O19" s="1">
        <f>F26</f>
        <v>78.33</v>
      </c>
      <c r="P19" s="68">
        <f t="shared" si="1"/>
        <v>704.97</v>
      </c>
      <c r="Q19" s="16"/>
    </row>
    <row r="20" spans="1:18">
      <c r="A20" s="293" t="s">
        <v>17</v>
      </c>
      <c r="B20" s="294"/>
      <c r="C20" s="294"/>
      <c r="D20" s="3">
        <v>0.01</v>
      </c>
      <c r="E20" s="3">
        <v>1.2</v>
      </c>
      <c r="F20" s="3">
        <v>975.5</v>
      </c>
      <c r="G20" s="3"/>
      <c r="H20" s="82">
        <f>E20*F20</f>
        <v>1170.5999999999999</v>
      </c>
      <c r="I20" s="298" t="str">
        <f>A26</f>
        <v>хлеб</v>
      </c>
      <c r="J20" s="301"/>
      <c r="K20" s="301"/>
      <c r="L20" s="302"/>
      <c r="M20" s="1">
        <f>E25</f>
        <v>8.4</v>
      </c>
      <c r="N20" s="1" t="e">
        <f>#REF!</f>
        <v>#REF!</v>
      </c>
      <c r="O20" s="1">
        <f>F25</f>
        <v>62.86</v>
      </c>
      <c r="P20" s="68">
        <f t="shared" si="1"/>
        <v>528.024</v>
      </c>
    </row>
    <row r="21" spans="1:18">
      <c r="A21" s="75" t="s">
        <v>24</v>
      </c>
      <c r="B21" s="74"/>
      <c r="C21" s="74"/>
      <c r="D21" s="3">
        <v>4.0000000000000001E-3</v>
      </c>
      <c r="E21" s="1">
        <v>1</v>
      </c>
      <c r="F21" s="1">
        <v>20</v>
      </c>
      <c r="G21" s="7">
        <v>660</v>
      </c>
      <c r="H21" s="82">
        <f>E21*F21</f>
        <v>20</v>
      </c>
      <c r="I21" s="298" t="str">
        <f>A15</f>
        <v>Помидоры свежие</v>
      </c>
      <c r="J21" s="301"/>
      <c r="K21" s="301"/>
      <c r="L21" s="302"/>
      <c r="M21" s="1">
        <f>E15</f>
        <v>10.6</v>
      </c>
      <c r="N21" s="1"/>
      <c r="O21" s="1">
        <f>F15</f>
        <v>235</v>
      </c>
      <c r="P21" s="68">
        <f t="shared" si="1"/>
        <v>2491</v>
      </c>
    </row>
    <row r="22" spans="1:18">
      <c r="A22" s="303" t="s">
        <v>154</v>
      </c>
      <c r="B22" s="304"/>
      <c r="C22" s="305"/>
      <c r="D22" s="3"/>
      <c r="E22" s="3"/>
      <c r="F22" s="50" t="s">
        <v>111</v>
      </c>
      <c r="G22" s="10" t="s">
        <v>105</v>
      </c>
      <c r="H22" s="82"/>
      <c r="I22" s="298">
        <f>A16</f>
        <v>0</v>
      </c>
      <c r="J22" s="301"/>
      <c r="K22" s="301"/>
      <c r="L22" s="302"/>
      <c r="M22" s="1">
        <f>E16</f>
        <v>0</v>
      </c>
      <c r="N22" s="1"/>
      <c r="O22" s="1">
        <f>F16</f>
        <v>0</v>
      </c>
      <c r="P22" s="68">
        <f t="shared" si="1"/>
        <v>0</v>
      </c>
    </row>
    <row r="23" spans="1:18">
      <c r="A23" s="295" t="s">
        <v>155</v>
      </c>
      <c r="B23" s="308"/>
      <c r="C23" s="309"/>
      <c r="D23" s="191">
        <v>0.02</v>
      </c>
      <c r="E23" s="22">
        <v>4.4000000000000004</v>
      </c>
      <c r="F23" s="22">
        <v>230</v>
      </c>
      <c r="G23" s="22">
        <v>105</v>
      </c>
      <c r="H23" s="133">
        <f t="shared" ref="H23:H28" si="6">E23*F23</f>
        <v>1012.0000000000001</v>
      </c>
      <c r="I23" s="298">
        <f>A27</f>
        <v>0</v>
      </c>
      <c r="J23" s="301"/>
      <c r="K23" s="301"/>
      <c r="L23" s="302"/>
      <c r="M23" s="1">
        <f>E27</f>
        <v>0</v>
      </c>
      <c r="N23" s="1"/>
      <c r="O23" s="1">
        <f>F27</f>
        <v>0</v>
      </c>
      <c r="P23" s="68">
        <f t="shared" si="1"/>
        <v>0</v>
      </c>
    </row>
    <row r="24" spans="1:18">
      <c r="A24" s="366" t="s">
        <v>23</v>
      </c>
      <c r="B24" s="299"/>
      <c r="C24" s="300"/>
      <c r="D24" s="3">
        <v>0.02</v>
      </c>
      <c r="E24" s="3">
        <v>4.4000000000000004</v>
      </c>
      <c r="F24" s="3">
        <v>75</v>
      </c>
      <c r="G24" s="3">
        <v>72</v>
      </c>
      <c r="H24" s="82">
        <f t="shared" si="6"/>
        <v>330</v>
      </c>
      <c r="I24" s="298">
        <f>A28</f>
        <v>0</v>
      </c>
      <c r="J24" s="301"/>
      <c r="K24" s="301"/>
      <c r="L24" s="302"/>
      <c r="M24" s="1">
        <f>E28</f>
        <v>0</v>
      </c>
      <c r="N24" s="1">
        <f>F28</f>
        <v>0</v>
      </c>
      <c r="O24" s="1">
        <f>F28</f>
        <v>0</v>
      </c>
      <c r="P24" s="68">
        <f t="shared" si="1"/>
        <v>0</v>
      </c>
      <c r="Q24" s="16"/>
      <c r="R24" s="16"/>
    </row>
    <row r="25" spans="1:18">
      <c r="A25" s="306" t="s">
        <v>47</v>
      </c>
      <c r="B25" s="307"/>
      <c r="C25" s="307"/>
      <c r="D25" s="15">
        <v>2.9000000000000001E-2</v>
      </c>
      <c r="E25" s="1">
        <v>8.4</v>
      </c>
      <c r="F25" s="1">
        <v>62.86</v>
      </c>
      <c r="G25" s="1">
        <v>45.71</v>
      </c>
      <c r="H25" s="82">
        <f t="shared" si="6"/>
        <v>528.024</v>
      </c>
      <c r="I25" s="298">
        <f>A30</f>
        <v>0</v>
      </c>
      <c r="J25" s="301"/>
      <c r="K25" s="301"/>
      <c r="L25" s="302"/>
      <c r="M25" s="1">
        <f>E30</f>
        <v>0</v>
      </c>
      <c r="N25" s="1">
        <f t="shared" ref="N25" si="7">F30</f>
        <v>0</v>
      </c>
      <c r="O25" s="1">
        <f>F30</f>
        <v>0</v>
      </c>
      <c r="P25" s="68">
        <f t="shared" si="1"/>
        <v>0</v>
      </c>
    </row>
    <row r="26" spans="1:18">
      <c r="A26" s="306" t="s">
        <v>47</v>
      </c>
      <c r="B26" s="307"/>
      <c r="C26" s="307"/>
      <c r="D26" s="15">
        <v>0.02</v>
      </c>
      <c r="E26" s="1">
        <v>9</v>
      </c>
      <c r="F26" s="1">
        <v>78.33</v>
      </c>
      <c r="G26" s="1">
        <v>56.67</v>
      </c>
      <c r="H26" s="82">
        <f t="shared" si="6"/>
        <v>704.97</v>
      </c>
      <c r="I26" s="298">
        <f>A31</f>
        <v>0</v>
      </c>
      <c r="J26" s="301"/>
      <c r="K26" s="301"/>
      <c r="L26" s="302"/>
      <c r="M26" s="1">
        <f>E31</f>
        <v>0</v>
      </c>
      <c r="N26" s="1"/>
      <c r="O26" s="1">
        <f>F31</f>
        <v>0</v>
      </c>
      <c r="P26" s="68">
        <f t="shared" si="1"/>
        <v>0</v>
      </c>
      <c r="R26" s="16"/>
    </row>
    <row r="27" spans="1:18">
      <c r="A27" s="306"/>
      <c r="B27" s="307"/>
      <c r="C27" s="307"/>
      <c r="D27" s="281"/>
      <c r="E27" s="1"/>
      <c r="F27" s="1"/>
      <c r="G27" s="1"/>
      <c r="H27" s="82"/>
      <c r="I27" s="298"/>
      <c r="J27" s="301"/>
      <c r="K27" s="301"/>
      <c r="L27" s="302"/>
      <c r="M27" s="1"/>
      <c r="N27" s="1"/>
      <c r="O27" s="286" t="str">
        <f>F32</f>
        <v>итого:</v>
      </c>
      <c r="P27" s="81">
        <f>SUM(P9:P26)</f>
        <v>7268.1260000000002</v>
      </c>
    </row>
    <row r="28" spans="1:18">
      <c r="A28" s="306"/>
      <c r="B28" s="307"/>
      <c r="C28" s="307"/>
      <c r="D28" s="282"/>
      <c r="E28" s="13"/>
      <c r="F28" s="13"/>
      <c r="G28" s="13"/>
      <c r="H28" s="82"/>
      <c r="I28" s="364"/>
      <c r="J28" s="365"/>
      <c r="K28" s="365"/>
      <c r="L28" s="365"/>
      <c r="M28" s="1"/>
      <c r="N28" s="1"/>
      <c r="O28" s="1"/>
      <c r="P28" s="82"/>
    </row>
    <row r="29" spans="1:18" ht="15.75" thickBot="1">
      <c r="A29" s="359"/>
      <c r="B29" s="360"/>
      <c r="C29" s="361"/>
      <c r="D29" s="87"/>
      <c r="E29" s="14"/>
      <c r="F29" s="14"/>
      <c r="G29" s="14"/>
      <c r="H29" s="88">
        <f>SUM(H9:H28)</f>
        <v>7268.1260000000002</v>
      </c>
      <c r="I29" s="303" t="s">
        <v>66</v>
      </c>
      <c r="J29" s="304"/>
      <c r="K29" s="304"/>
      <c r="L29" s="305"/>
      <c r="M29" s="1"/>
      <c r="N29" s="1"/>
      <c r="O29" s="1"/>
      <c r="P29" s="51"/>
      <c r="Q29">
        <f>H29/E9</f>
        <v>33.036936363636364</v>
      </c>
    </row>
    <row r="30" spans="1:18" ht="15.75" thickBot="1">
      <c r="A30" s="290"/>
      <c r="B30" s="291"/>
      <c r="C30" s="292"/>
      <c r="D30" s="87"/>
      <c r="E30" s="14"/>
      <c r="F30" s="14"/>
      <c r="G30" s="14"/>
      <c r="H30" s="228"/>
      <c r="I30" s="362"/>
      <c r="J30" s="363"/>
      <c r="K30" s="363"/>
      <c r="L30" s="363"/>
      <c r="M30" s="1"/>
      <c r="N30" s="1"/>
      <c r="O30" s="1"/>
      <c r="P30" s="51"/>
    </row>
    <row r="31" spans="1:18" ht="15.75" thickBot="1">
      <c r="A31" s="290"/>
      <c r="B31" s="291"/>
      <c r="C31" s="292"/>
      <c r="D31" s="87"/>
      <c r="E31" s="14"/>
      <c r="F31" s="14"/>
      <c r="G31" s="14"/>
      <c r="H31" s="228"/>
      <c r="I31" s="357"/>
      <c r="J31" s="358"/>
      <c r="K31" s="358"/>
      <c r="L31" s="358"/>
      <c r="M31" s="14"/>
      <c r="N31" s="14"/>
      <c r="O31" s="14"/>
      <c r="P31" s="83"/>
    </row>
    <row r="32" spans="1:18" ht="15.75" thickBot="1">
      <c r="A32" s="290"/>
      <c r="B32" s="291"/>
      <c r="C32" s="292"/>
      <c r="D32" s="87"/>
      <c r="E32" s="14"/>
      <c r="F32" s="229" t="s">
        <v>59</v>
      </c>
      <c r="G32" s="229"/>
      <c r="H32" s="88">
        <f>H29+H30+H31</f>
        <v>7268.1260000000002</v>
      </c>
      <c r="I32" s="357"/>
      <c r="J32" s="358"/>
      <c r="K32" s="358"/>
      <c r="L32" s="358"/>
      <c r="M32" s="14"/>
      <c r="N32" s="14"/>
      <c r="O32" s="14"/>
      <c r="P32" s="83"/>
    </row>
    <row r="33" spans="1:16" ht="15.75" thickBot="1">
      <c r="A33" s="290"/>
      <c r="B33" s="291"/>
      <c r="C33" s="292"/>
      <c r="D33" s="87"/>
      <c r="E33" s="14"/>
      <c r="F33" s="14"/>
      <c r="G33" s="14"/>
      <c r="H33" s="14"/>
      <c r="I33" s="357"/>
      <c r="J33" s="358"/>
      <c r="K33" s="358"/>
      <c r="L33" s="358"/>
      <c r="M33" s="14"/>
      <c r="N33" s="14"/>
      <c r="O33" s="14"/>
      <c r="P33" s="83"/>
    </row>
  </sheetData>
  <mergeCells count="60">
    <mergeCell ref="A11:C11"/>
    <mergeCell ref="I32:L32"/>
    <mergeCell ref="I33:L33"/>
    <mergeCell ref="A27:C27"/>
    <mergeCell ref="A29:C29"/>
    <mergeCell ref="I30:L30"/>
    <mergeCell ref="I31:L31"/>
    <mergeCell ref="A31:C31"/>
    <mergeCell ref="A32:C32"/>
    <mergeCell ref="A30:C30"/>
    <mergeCell ref="I28:L28"/>
    <mergeCell ref="A28:C28"/>
    <mergeCell ref="I27:L27"/>
    <mergeCell ref="A24:C24"/>
    <mergeCell ref="I29:L29"/>
    <mergeCell ref="A25:C25"/>
    <mergeCell ref="I10:L10"/>
    <mergeCell ref="A1:H2"/>
    <mergeCell ref="I1:P2"/>
    <mergeCell ref="A3:H4"/>
    <mergeCell ref="I3:P4"/>
    <mergeCell ref="A5:H5"/>
    <mergeCell ref="I5:P5"/>
    <mergeCell ref="I26:L26"/>
    <mergeCell ref="A6:H6"/>
    <mergeCell ref="I6:P7"/>
    <mergeCell ref="A7:H7"/>
    <mergeCell ref="A13:C13"/>
    <mergeCell ref="I14:L14"/>
    <mergeCell ref="A12:C12"/>
    <mergeCell ref="I13:L13"/>
    <mergeCell ref="A8:C8"/>
    <mergeCell ref="I8:L8"/>
    <mergeCell ref="A9:C9"/>
    <mergeCell ref="I9:L9"/>
    <mergeCell ref="A10:C10"/>
    <mergeCell ref="I11:L11"/>
    <mergeCell ref="A14:C14"/>
    <mergeCell ref="I12:L12"/>
    <mergeCell ref="A23:C23"/>
    <mergeCell ref="I21:L21"/>
    <mergeCell ref="A20:C20"/>
    <mergeCell ref="I20:L20"/>
    <mergeCell ref="A19:C19"/>
    <mergeCell ref="A33:C33"/>
    <mergeCell ref="I15:L15"/>
    <mergeCell ref="I16:L16"/>
    <mergeCell ref="A15:C15"/>
    <mergeCell ref="I17:L17"/>
    <mergeCell ref="I23:L23"/>
    <mergeCell ref="A22:C22"/>
    <mergeCell ref="A17:C17"/>
    <mergeCell ref="A18:C18"/>
    <mergeCell ref="I19:L19"/>
    <mergeCell ref="A16:C16"/>
    <mergeCell ref="A26:C26"/>
    <mergeCell ref="I24:L24"/>
    <mergeCell ref="I25:L25"/>
    <mergeCell ref="I22:L22"/>
    <mergeCell ref="I18:L18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S90"/>
  <sheetViews>
    <sheetView workbookViewId="0">
      <selection activeCell="U18" sqref="U18"/>
    </sheetView>
  </sheetViews>
  <sheetFormatPr defaultRowHeight="15"/>
  <cols>
    <col min="3" max="3" width="7.140625" customWidth="1"/>
    <col min="4" max="4" width="10.42578125" bestFit="1" customWidth="1"/>
    <col min="5" max="6" width="9.28515625" bestFit="1" customWidth="1"/>
    <col min="7" max="7" width="9.140625" customWidth="1"/>
    <col min="8" max="8" width="10.28515625" hidden="1" customWidth="1"/>
    <col min="11" max="11" width="5.28515625" customWidth="1"/>
    <col min="12" max="12" width="9.140625" hidden="1" customWidth="1"/>
    <col min="13" max="13" width="9.140625" style="72" customWidth="1"/>
    <col min="14" max="14" width="9.140625" customWidth="1"/>
    <col min="15" max="15" width="11.5703125" customWidth="1"/>
    <col min="16" max="16" width="12.5703125" customWidth="1"/>
    <col min="17" max="17" width="0.28515625" customWidth="1"/>
    <col min="19" max="19" width="9.28515625" bestFit="1" customWidth="1"/>
  </cols>
  <sheetData>
    <row r="1" spans="1:17" ht="15" customHeight="1">
      <c r="A1" s="332" t="s">
        <v>31</v>
      </c>
      <c r="B1" s="333"/>
      <c r="C1" s="333"/>
      <c r="D1" s="333"/>
      <c r="E1" s="333"/>
      <c r="F1" s="333"/>
      <c r="G1" s="333"/>
      <c r="H1" s="334"/>
      <c r="I1" s="328" t="str">
        <f>Б.П.!I1</f>
        <v>Утверждаю: 03 декабря  2025г</v>
      </c>
      <c r="J1" s="329"/>
      <c r="K1" s="329"/>
      <c r="L1" s="329"/>
      <c r="M1" s="329"/>
      <c r="N1" s="329"/>
      <c r="O1" s="329"/>
      <c r="P1" s="329"/>
      <c r="Q1" s="338"/>
    </row>
    <row r="2" spans="1:17" ht="15.75" customHeight="1" thickBot="1">
      <c r="A2" s="335"/>
      <c r="B2" s="336"/>
      <c r="C2" s="336"/>
      <c r="D2" s="336"/>
      <c r="E2" s="336"/>
      <c r="F2" s="336"/>
      <c r="G2" s="336"/>
      <c r="H2" s="337"/>
      <c r="I2" s="339"/>
      <c r="J2" s="340"/>
      <c r="K2" s="340"/>
      <c r="L2" s="340"/>
      <c r="M2" s="340"/>
      <c r="N2" s="340"/>
      <c r="O2" s="340"/>
      <c r="P2" s="340"/>
      <c r="Q2" s="341"/>
    </row>
    <row r="3" spans="1:17" ht="15" customHeight="1">
      <c r="A3" s="342" t="s">
        <v>32</v>
      </c>
      <c r="B3" s="343"/>
      <c r="C3" s="343"/>
      <c r="D3" s="343"/>
      <c r="E3" s="343"/>
      <c r="F3" s="343"/>
      <c r="G3" s="343"/>
      <c r="H3" s="344"/>
      <c r="I3" s="306" t="s">
        <v>110</v>
      </c>
      <c r="J3" s="307"/>
      <c r="K3" s="307"/>
      <c r="L3" s="307"/>
      <c r="M3" s="307"/>
      <c r="N3" s="307"/>
      <c r="O3" s="307"/>
      <c r="P3" s="348"/>
    </row>
    <row r="4" spans="1:17" ht="15" customHeight="1">
      <c r="A4" s="345"/>
      <c r="B4" s="346"/>
      <c r="C4" s="346"/>
      <c r="D4" s="346"/>
      <c r="E4" s="346"/>
      <c r="F4" s="346"/>
      <c r="G4" s="346"/>
      <c r="H4" s="347"/>
      <c r="I4" s="339"/>
      <c r="J4" s="340"/>
      <c r="K4" s="340"/>
      <c r="L4" s="340"/>
      <c r="M4" s="340"/>
      <c r="N4" s="340"/>
      <c r="O4" s="340"/>
      <c r="P4" s="341"/>
    </row>
    <row r="5" spans="1:17" ht="21">
      <c r="A5" s="352" t="s">
        <v>72</v>
      </c>
      <c r="B5" s="353"/>
      <c r="C5" s="353"/>
      <c r="D5" s="353"/>
      <c r="E5" s="353"/>
      <c r="F5" s="353"/>
      <c r="G5" s="353"/>
      <c r="H5" s="354"/>
      <c r="I5" s="399" t="s">
        <v>33</v>
      </c>
      <c r="J5" s="400"/>
      <c r="K5" s="400"/>
      <c r="L5" s="400"/>
      <c r="M5" s="400"/>
      <c r="N5" s="400"/>
      <c r="O5" s="400"/>
      <c r="P5" s="401"/>
    </row>
    <row r="6" spans="1:17" ht="15" customHeight="1">
      <c r="A6" s="389" t="s">
        <v>79</v>
      </c>
      <c r="B6" s="390"/>
      <c r="C6" s="390"/>
      <c r="D6" s="390"/>
      <c r="E6" s="390"/>
      <c r="F6" s="390"/>
      <c r="G6" s="390"/>
      <c r="H6" s="391"/>
      <c r="I6" s="399"/>
      <c r="J6" s="400"/>
      <c r="K6" s="400"/>
      <c r="L6" s="400"/>
      <c r="M6" s="400"/>
      <c r="N6" s="400"/>
      <c r="O6" s="400"/>
      <c r="P6" s="401"/>
    </row>
    <row r="7" spans="1:17" ht="15.75" customHeight="1" thickBot="1">
      <c r="A7" s="320"/>
      <c r="B7" s="321"/>
      <c r="C7" s="321"/>
      <c r="D7" s="321"/>
      <c r="E7" s="321"/>
      <c r="F7" s="321"/>
      <c r="G7" s="321"/>
      <c r="H7" s="322"/>
      <c r="I7" s="402"/>
      <c r="J7" s="403"/>
      <c r="K7" s="403"/>
      <c r="L7" s="403"/>
      <c r="M7" s="403"/>
      <c r="N7" s="403"/>
      <c r="O7" s="403"/>
      <c r="P7" s="404"/>
    </row>
    <row r="8" spans="1:17" ht="15.75" thickBot="1">
      <c r="A8" s="323" t="s">
        <v>34</v>
      </c>
      <c r="B8" s="324"/>
      <c r="C8" s="324"/>
      <c r="D8" s="4" t="s">
        <v>38</v>
      </c>
      <c r="E8" s="5" t="s">
        <v>35</v>
      </c>
      <c r="F8" s="5" t="s">
        <v>36</v>
      </c>
      <c r="G8" s="5" t="s">
        <v>37</v>
      </c>
      <c r="H8" s="63"/>
      <c r="I8" s="392" t="s">
        <v>34</v>
      </c>
      <c r="J8" s="393"/>
      <c r="K8" s="393"/>
      <c r="L8" s="394"/>
      <c r="M8" s="171" t="str">
        <f>D8</f>
        <v>на 1 пор.гр</v>
      </c>
      <c r="N8" s="5" t="s">
        <v>35</v>
      </c>
      <c r="O8" s="5" t="s">
        <v>36</v>
      </c>
      <c r="P8" s="6" t="s">
        <v>37</v>
      </c>
      <c r="Q8" s="72"/>
    </row>
    <row r="9" spans="1:17">
      <c r="A9" s="395" t="s">
        <v>84</v>
      </c>
      <c r="B9" s="395"/>
      <c r="C9" s="395"/>
      <c r="D9" s="89" t="s">
        <v>58</v>
      </c>
      <c r="E9" s="128">
        <v>30</v>
      </c>
      <c r="F9" s="90" t="s">
        <v>75</v>
      </c>
      <c r="G9" s="89"/>
      <c r="H9" s="61" t="s">
        <v>45</v>
      </c>
      <c r="I9" s="396" t="s">
        <v>18</v>
      </c>
      <c r="J9" s="397"/>
      <c r="K9" s="397"/>
      <c r="L9" s="398"/>
      <c r="M9" s="172"/>
      <c r="N9" s="122">
        <f>E10+E47+N55</f>
        <v>13.5</v>
      </c>
      <c r="O9" s="104">
        <f>F10</f>
        <v>30</v>
      </c>
      <c r="P9" s="106">
        <f>N9*O9</f>
        <v>405</v>
      </c>
    </row>
    <row r="10" spans="1:17">
      <c r="A10" s="294" t="s">
        <v>18</v>
      </c>
      <c r="B10" s="294"/>
      <c r="C10" s="294"/>
      <c r="D10" s="32">
        <v>0.05</v>
      </c>
      <c r="E10" s="123">
        <v>1.5</v>
      </c>
      <c r="F10" s="32">
        <v>30</v>
      </c>
      <c r="G10" s="97">
        <f>E10*F10</f>
        <v>45</v>
      </c>
      <c r="H10" s="11"/>
      <c r="I10" s="298" t="str">
        <f>A11</f>
        <v>свекла</v>
      </c>
      <c r="J10" s="301"/>
      <c r="K10" s="302"/>
      <c r="L10" s="170"/>
      <c r="M10" s="168"/>
      <c r="N10" s="122">
        <f>E11+N58</f>
        <v>1.5</v>
      </c>
      <c r="O10" s="104">
        <f t="shared" ref="O10:O14" si="0">F11</f>
        <v>55</v>
      </c>
      <c r="P10" s="106">
        <f t="shared" ref="P10:P45" si="1">N10*O10</f>
        <v>82.5</v>
      </c>
    </row>
    <row r="11" spans="1:17">
      <c r="A11" s="36" t="s">
        <v>64</v>
      </c>
      <c r="B11" s="36"/>
      <c r="C11" s="36"/>
      <c r="D11" s="32">
        <v>0.05</v>
      </c>
      <c r="E11" s="123">
        <f>D11*E9</f>
        <v>1.5</v>
      </c>
      <c r="F11" s="32">
        <v>55</v>
      </c>
      <c r="G11" s="97">
        <f>E11*F11</f>
        <v>82.5</v>
      </c>
      <c r="H11" s="64"/>
      <c r="I11" s="293" t="s">
        <v>40</v>
      </c>
      <c r="J11" s="294"/>
      <c r="K11" s="294"/>
      <c r="L11" s="294"/>
      <c r="M11" s="168"/>
      <c r="N11" s="105">
        <f>E12</f>
        <v>0.75</v>
      </c>
      <c r="O11" s="91">
        <f t="shared" si="0"/>
        <v>45</v>
      </c>
      <c r="P11" s="106">
        <f t="shared" si="1"/>
        <v>33.75</v>
      </c>
    </row>
    <row r="12" spans="1:17">
      <c r="A12" s="294" t="s">
        <v>40</v>
      </c>
      <c r="B12" s="294"/>
      <c r="C12" s="294"/>
      <c r="D12" s="32">
        <v>2.5000000000000001E-2</v>
      </c>
      <c r="E12" s="123">
        <v>0.75</v>
      </c>
      <c r="F12" s="32">
        <v>45</v>
      </c>
      <c r="G12" s="97">
        <f t="shared" ref="G12:G21" si="2">E12*F12</f>
        <v>33.75</v>
      </c>
      <c r="H12" s="11"/>
      <c r="I12" s="293" t="s">
        <v>41</v>
      </c>
      <c r="J12" s="294"/>
      <c r="K12" s="294"/>
      <c r="L12" s="294"/>
      <c r="M12" s="168"/>
      <c r="N12" s="105">
        <f>E13+E35+E60+N57</f>
        <v>1.3599999999999999</v>
      </c>
      <c r="O12" s="91">
        <f t="shared" si="0"/>
        <v>55</v>
      </c>
      <c r="P12" s="106">
        <f t="shared" si="1"/>
        <v>74.8</v>
      </c>
    </row>
    <row r="13" spans="1:17">
      <c r="A13" s="294" t="s">
        <v>41</v>
      </c>
      <c r="B13" s="294"/>
      <c r="C13" s="294"/>
      <c r="D13" s="32">
        <v>1.2E-2</v>
      </c>
      <c r="E13" s="105">
        <v>0.36</v>
      </c>
      <c r="F13" s="32">
        <v>55</v>
      </c>
      <c r="G13" s="97">
        <f t="shared" si="2"/>
        <v>19.8</v>
      </c>
      <c r="H13" s="11"/>
      <c r="I13" s="293" t="s">
        <v>62</v>
      </c>
      <c r="J13" s="294"/>
      <c r="K13" s="294"/>
      <c r="L13" s="294"/>
      <c r="M13" s="168"/>
      <c r="N13" s="105">
        <f>E14+E44+E62</f>
        <v>0.5</v>
      </c>
      <c r="O13" s="91">
        <f t="shared" si="0"/>
        <v>260</v>
      </c>
      <c r="P13" s="106">
        <f t="shared" si="1"/>
        <v>130</v>
      </c>
    </row>
    <row r="14" spans="1:17">
      <c r="A14" s="372" t="s">
        <v>62</v>
      </c>
      <c r="B14" s="405"/>
      <c r="C14" s="405"/>
      <c r="D14" s="92">
        <v>3.0000000000000001E-3</v>
      </c>
      <c r="E14" s="105">
        <v>0.3</v>
      </c>
      <c r="F14" s="91">
        <v>260</v>
      </c>
      <c r="G14" s="102">
        <f t="shared" si="2"/>
        <v>78</v>
      </c>
      <c r="H14" s="34"/>
      <c r="I14" s="406" t="s">
        <v>42</v>
      </c>
      <c r="J14" s="372"/>
      <c r="K14" s="372"/>
      <c r="L14" s="372"/>
      <c r="M14" s="174"/>
      <c r="N14" s="105">
        <f>E15+E43+E61+N56</f>
        <v>0.56000000000000005</v>
      </c>
      <c r="O14" s="91">
        <f t="shared" si="0"/>
        <v>65</v>
      </c>
      <c r="P14" s="107">
        <f t="shared" si="1"/>
        <v>36.400000000000006</v>
      </c>
    </row>
    <row r="15" spans="1:17">
      <c r="A15" s="372" t="s">
        <v>42</v>
      </c>
      <c r="B15" s="372"/>
      <c r="C15" s="372"/>
      <c r="D15" s="91">
        <v>1.2E-2</v>
      </c>
      <c r="E15" s="105">
        <f>D15*E9</f>
        <v>0.36</v>
      </c>
      <c r="F15" s="91">
        <v>65</v>
      </c>
      <c r="G15" s="102">
        <f t="shared" si="2"/>
        <v>23.4</v>
      </c>
      <c r="H15" s="34"/>
      <c r="I15" s="406" t="s">
        <v>113</v>
      </c>
      <c r="J15" s="372"/>
      <c r="K15" s="372"/>
      <c r="L15" s="372"/>
      <c r="M15" s="174"/>
      <c r="N15" s="105">
        <f>E17+E29+E38+E63+N74</f>
        <v>2</v>
      </c>
      <c r="O15" s="91">
        <f>F17</f>
        <v>162.18</v>
      </c>
      <c r="P15" s="107">
        <f t="shared" si="1"/>
        <v>324.36</v>
      </c>
    </row>
    <row r="16" spans="1:17">
      <c r="A16" s="40" t="s">
        <v>23</v>
      </c>
      <c r="B16" s="40"/>
      <c r="C16" s="40"/>
      <c r="D16" s="91">
        <v>3.0000000000000001E-3</v>
      </c>
      <c r="E16" s="105">
        <f>D16*E9</f>
        <v>0.09</v>
      </c>
      <c r="F16" s="91">
        <f>Б.П.!F24</f>
        <v>75</v>
      </c>
      <c r="G16" s="102">
        <f t="shared" si="2"/>
        <v>6.75</v>
      </c>
      <c r="H16" s="34"/>
      <c r="I16" s="406" t="s">
        <v>43</v>
      </c>
      <c r="J16" s="372"/>
      <c r="K16" s="372"/>
      <c r="L16" s="372"/>
      <c r="M16" s="174"/>
      <c r="N16" s="105">
        <f>E18+E33</f>
        <v>5.91</v>
      </c>
      <c r="O16" s="91">
        <f>F18</f>
        <v>500</v>
      </c>
      <c r="P16" s="107">
        <f t="shared" si="1"/>
        <v>2955</v>
      </c>
    </row>
    <row r="17" spans="1:16">
      <c r="A17" s="372" t="s">
        <v>113</v>
      </c>
      <c r="B17" s="372"/>
      <c r="C17" s="372"/>
      <c r="D17" s="91">
        <v>4.0000000000000001E-3</v>
      </c>
      <c r="E17" s="105">
        <v>0.4</v>
      </c>
      <c r="F17" s="91">
        <v>162.18</v>
      </c>
      <c r="G17" s="102">
        <f t="shared" si="2"/>
        <v>64.872</v>
      </c>
      <c r="H17" s="34"/>
      <c r="I17" s="406" t="s">
        <v>63</v>
      </c>
      <c r="J17" s="372"/>
      <c r="K17" s="372"/>
      <c r="L17" s="372"/>
      <c r="M17" s="174"/>
      <c r="N17" s="105">
        <f>E19+E55+N60</f>
        <v>1.6</v>
      </c>
      <c r="O17" s="91">
        <f>F19</f>
        <v>264.57</v>
      </c>
      <c r="P17" s="107">
        <f t="shared" si="1"/>
        <v>423.31200000000001</v>
      </c>
    </row>
    <row r="18" spans="1:16">
      <c r="A18" s="296" t="s">
        <v>82</v>
      </c>
      <c r="B18" s="296"/>
      <c r="C18" s="297"/>
      <c r="D18" s="91">
        <v>2.7E-2</v>
      </c>
      <c r="E18" s="105">
        <v>0.81</v>
      </c>
      <c r="F18" s="91">
        <v>500</v>
      </c>
      <c r="G18" s="102">
        <f t="shared" si="2"/>
        <v>405</v>
      </c>
      <c r="H18" s="34"/>
      <c r="I18" s="406" t="str">
        <f>A52</f>
        <v>мясо куры</v>
      </c>
      <c r="J18" s="372"/>
      <c r="K18" s="372"/>
      <c r="L18" s="372"/>
      <c r="M18" s="174"/>
      <c r="N18" s="105">
        <f>E52</f>
        <v>1</v>
      </c>
      <c r="O18" s="91">
        <f>F52</f>
        <v>474</v>
      </c>
      <c r="P18" s="107">
        <f t="shared" si="1"/>
        <v>474</v>
      </c>
    </row>
    <row r="19" spans="1:16">
      <c r="A19" s="296" t="s">
        <v>63</v>
      </c>
      <c r="B19" s="296"/>
      <c r="C19" s="297"/>
      <c r="D19" s="91">
        <v>0.02</v>
      </c>
      <c r="E19" s="105">
        <v>0.6</v>
      </c>
      <c r="F19" s="91">
        <v>264.57</v>
      </c>
      <c r="G19" s="102">
        <f t="shared" si="2"/>
        <v>158.74199999999999</v>
      </c>
      <c r="H19" s="34"/>
      <c r="I19" s="69" t="s">
        <v>23</v>
      </c>
      <c r="J19" s="55"/>
      <c r="K19" s="55"/>
      <c r="L19" s="55"/>
      <c r="M19" s="174"/>
      <c r="N19" s="105">
        <f>E16+E27+E73+N66</f>
        <v>3.19</v>
      </c>
      <c r="O19" s="91">
        <f>F27</f>
        <v>75</v>
      </c>
      <c r="P19" s="107">
        <f>N19*O19</f>
        <v>239.25</v>
      </c>
    </row>
    <row r="20" spans="1:16">
      <c r="A20" s="405" t="s">
        <v>44</v>
      </c>
      <c r="B20" s="405"/>
      <c r="C20" s="405"/>
      <c r="D20" s="91">
        <v>3.0000000000000001E-3</v>
      </c>
      <c r="E20" s="105">
        <v>0.12</v>
      </c>
      <c r="F20" s="91">
        <v>290</v>
      </c>
      <c r="G20" s="102">
        <f t="shared" si="2"/>
        <v>34.799999999999997</v>
      </c>
      <c r="H20" s="34"/>
      <c r="I20" s="406" t="str">
        <f>A20</f>
        <v>зелень</v>
      </c>
      <c r="J20" s="372"/>
      <c r="K20" s="372"/>
      <c r="L20" s="372"/>
      <c r="M20" s="174"/>
      <c r="N20" s="105">
        <f>E20</f>
        <v>0.12</v>
      </c>
      <c r="O20" s="91">
        <f>F20</f>
        <v>290</v>
      </c>
      <c r="P20" s="107">
        <f t="shared" si="1"/>
        <v>34.799999999999997</v>
      </c>
    </row>
    <row r="21" spans="1:16">
      <c r="A21" s="372" t="s">
        <v>24</v>
      </c>
      <c r="B21" s="372"/>
      <c r="C21" s="372"/>
      <c r="D21" s="91">
        <v>3.0000000000000001E-3</v>
      </c>
      <c r="E21" s="105">
        <v>1</v>
      </c>
      <c r="F21" s="91">
        <v>20</v>
      </c>
      <c r="G21" s="102">
        <f t="shared" si="2"/>
        <v>20</v>
      </c>
      <c r="H21" s="34" t="s">
        <v>68</v>
      </c>
      <c r="I21" s="69" t="str">
        <f>A21</f>
        <v>соль</v>
      </c>
      <c r="J21" s="55"/>
      <c r="K21" s="55"/>
      <c r="L21" s="55"/>
      <c r="M21" s="174"/>
      <c r="N21" s="105">
        <f>E21+E70</f>
        <v>1</v>
      </c>
      <c r="O21" s="91">
        <f>F21</f>
        <v>20</v>
      </c>
      <c r="P21" s="107">
        <f t="shared" si="1"/>
        <v>20</v>
      </c>
    </row>
    <row r="22" spans="1:16">
      <c r="A22" s="367"/>
      <c r="B22" s="367"/>
      <c r="C22" s="367"/>
      <c r="D22" s="91"/>
      <c r="E22" s="105"/>
      <c r="F22" s="91">
        <f>G22/E9</f>
        <v>32.420466666666663</v>
      </c>
      <c r="G22" s="95">
        <f>SUM(G10:G21)</f>
        <v>972.61399999999992</v>
      </c>
      <c r="H22" s="65"/>
      <c r="I22" s="406" t="str">
        <f>A24</f>
        <v>мука</v>
      </c>
      <c r="J22" s="372"/>
      <c r="K22" s="372"/>
      <c r="L22" s="372"/>
      <c r="M22" s="174"/>
      <c r="N22" s="105">
        <f>E24</f>
        <v>4.4550000000000001</v>
      </c>
      <c r="O22" s="91">
        <f>F24</f>
        <v>48.64</v>
      </c>
      <c r="P22" s="107">
        <f t="shared" si="1"/>
        <v>216.69120000000001</v>
      </c>
    </row>
    <row r="23" spans="1:16">
      <c r="A23" s="367" t="s">
        <v>114</v>
      </c>
      <c r="B23" s="367"/>
      <c r="C23" s="367"/>
      <c r="D23" s="91">
        <v>150</v>
      </c>
      <c r="E23" s="127">
        <v>30</v>
      </c>
      <c r="F23" s="94" t="s">
        <v>122</v>
      </c>
      <c r="G23" s="95"/>
      <c r="H23" s="34"/>
      <c r="I23" s="279" t="str">
        <f>A36</f>
        <v>мука</v>
      </c>
      <c r="J23" s="278"/>
      <c r="K23" s="278"/>
      <c r="L23" s="278"/>
      <c r="M23" s="280"/>
      <c r="N23" s="105">
        <f>E36+E41</f>
        <v>0.5</v>
      </c>
      <c r="O23" s="91">
        <v>39</v>
      </c>
      <c r="P23" s="107">
        <f t="shared" si="1"/>
        <v>19.5</v>
      </c>
    </row>
    <row r="24" spans="1:16">
      <c r="A24" s="372" t="s">
        <v>22</v>
      </c>
      <c r="B24" s="372"/>
      <c r="C24" s="372"/>
      <c r="D24" s="91">
        <v>7.4999999999999997E-2</v>
      </c>
      <c r="E24" s="105">
        <v>4.4550000000000001</v>
      </c>
      <c r="F24" s="91">
        <v>48.64</v>
      </c>
      <c r="G24" s="102">
        <f t="shared" ref="G24:G29" si="3">E24*F24</f>
        <v>216.69120000000001</v>
      </c>
      <c r="H24" s="34"/>
      <c r="I24" s="295" t="str">
        <f>A25</f>
        <v>яйцо столовое</v>
      </c>
      <c r="J24" s="296"/>
      <c r="K24" s="296"/>
      <c r="L24" s="55"/>
      <c r="M24" s="174"/>
      <c r="N24" s="105">
        <f>E25+E34+E54</f>
        <v>23</v>
      </c>
      <c r="O24" s="91">
        <f>F25</f>
        <v>7</v>
      </c>
      <c r="P24" s="107">
        <f t="shared" si="1"/>
        <v>161</v>
      </c>
    </row>
    <row r="25" spans="1:16">
      <c r="A25" s="372" t="s">
        <v>39</v>
      </c>
      <c r="B25" s="372"/>
      <c r="C25" s="372"/>
      <c r="D25" s="176">
        <f>E25/E23</f>
        <v>0.1</v>
      </c>
      <c r="E25" s="105">
        <v>3</v>
      </c>
      <c r="F25" s="91">
        <v>7</v>
      </c>
      <c r="G25" s="102">
        <f t="shared" si="3"/>
        <v>21</v>
      </c>
      <c r="H25" s="34"/>
      <c r="I25" s="70" t="str">
        <f>A26</f>
        <v>дрожжи</v>
      </c>
      <c r="J25" s="56"/>
      <c r="K25" s="56"/>
      <c r="L25" s="55"/>
      <c r="M25" s="174"/>
      <c r="N25" s="105">
        <f>E26</f>
        <v>0.04</v>
      </c>
      <c r="O25" s="91">
        <f>F26</f>
        <v>158</v>
      </c>
      <c r="P25" s="107">
        <f t="shared" si="1"/>
        <v>6.32</v>
      </c>
    </row>
    <row r="26" spans="1:16">
      <c r="A26" s="372" t="s">
        <v>46</v>
      </c>
      <c r="B26" s="372"/>
      <c r="C26" s="372"/>
      <c r="D26" s="176">
        <f t="shared" ref="D26" si="4">E26/E25</f>
        <v>1.3333333333333334E-2</v>
      </c>
      <c r="E26" s="105">
        <v>0.04</v>
      </c>
      <c r="F26" s="91">
        <v>158</v>
      </c>
      <c r="G26" s="102">
        <f t="shared" si="3"/>
        <v>6.32</v>
      </c>
      <c r="H26" s="34"/>
      <c r="I26" s="295" t="str">
        <f>A28</f>
        <v>молоко сгущёное</v>
      </c>
      <c r="J26" s="296"/>
      <c r="K26" s="296"/>
      <c r="L26" s="55"/>
      <c r="M26" s="174"/>
      <c r="N26" s="105">
        <f>E28</f>
        <v>0.6</v>
      </c>
      <c r="O26" s="105">
        <f>F28</f>
        <v>348.65</v>
      </c>
      <c r="P26" s="107">
        <f t="shared" si="1"/>
        <v>209.18999999999997</v>
      </c>
    </row>
    <row r="27" spans="1:16">
      <c r="A27" s="372" t="s">
        <v>23</v>
      </c>
      <c r="B27" s="372"/>
      <c r="C27" s="372"/>
      <c r="D27" s="176">
        <f>E27/E23</f>
        <v>3.3333333333333335E-3</v>
      </c>
      <c r="E27" s="105">
        <v>0.1</v>
      </c>
      <c r="F27" s="91">
        <f>F16</f>
        <v>75</v>
      </c>
      <c r="G27" s="102">
        <f t="shared" si="3"/>
        <v>7.5</v>
      </c>
      <c r="H27" s="34"/>
      <c r="I27" s="69" t="str">
        <f>A37</f>
        <v>чеснок</v>
      </c>
      <c r="J27" s="55"/>
      <c r="K27" s="55"/>
      <c r="L27" s="55"/>
      <c r="M27" s="174"/>
      <c r="N27" s="105">
        <f>E37</f>
        <v>0</v>
      </c>
      <c r="O27" s="105">
        <f>F37</f>
        <v>15</v>
      </c>
      <c r="P27" s="107">
        <f t="shared" si="1"/>
        <v>0</v>
      </c>
    </row>
    <row r="28" spans="1:16">
      <c r="A28" s="372" t="s">
        <v>115</v>
      </c>
      <c r="B28" s="372"/>
      <c r="C28" s="372"/>
      <c r="D28" s="176">
        <f>E28/E23</f>
        <v>0.02</v>
      </c>
      <c r="E28" s="105">
        <v>0.6</v>
      </c>
      <c r="F28" s="91">
        <v>348.65</v>
      </c>
      <c r="G28" s="102">
        <f t="shared" si="3"/>
        <v>209.18999999999997</v>
      </c>
      <c r="H28" s="34"/>
      <c r="I28" s="295" t="str">
        <f>A40</f>
        <v>молоко сухое</v>
      </c>
      <c r="J28" s="296"/>
      <c r="K28" s="296"/>
      <c r="L28" s="26"/>
      <c r="M28" s="12"/>
      <c r="N28" s="108">
        <f>E40+E48</f>
        <v>1.2000000000000002</v>
      </c>
      <c r="O28" s="109">
        <f>F48</f>
        <v>507.42</v>
      </c>
      <c r="P28" s="107">
        <f t="shared" si="1"/>
        <v>608.90400000000011</v>
      </c>
    </row>
    <row r="29" spans="1:16">
      <c r="A29" s="372" t="s">
        <v>113</v>
      </c>
      <c r="B29" s="372"/>
      <c r="C29" s="372"/>
      <c r="D29" s="176">
        <v>0.02</v>
      </c>
      <c r="E29" s="105">
        <v>0.6</v>
      </c>
      <c r="F29" s="91">
        <f>F17</f>
        <v>162.18</v>
      </c>
      <c r="G29" s="102">
        <f t="shared" si="3"/>
        <v>97.308000000000007</v>
      </c>
      <c r="H29" s="34"/>
      <c r="I29" s="295" t="str">
        <f>A42</f>
        <v>масло сливочное</v>
      </c>
      <c r="J29" s="296"/>
      <c r="K29" s="296"/>
      <c r="L29" s="26"/>
      <c r="M29" s="12"/>
      <c r="N29" s="108">
        <f>E42+E49+E69</f>
        <v>0.2</v>
      </c>
      <c r="O29" s="110">
        <f>F42</f>
        <v>975.5</v>
      </c>
      <c r="P29" s="107">
        <f t="shared" si="1"/>
        <v>195.10000000000002</v>
      </c>
    </row>
    <row r="30" spans="1:16">
      <c r="A30" s="372"/>
      <c r="B30" s="372"/>
      <c r="C30" s="372"/>
      <c r="D30" s="91"/>
      <c r="E30" s="105"/>
      <c r="F30" s="91"/>
      <c r="G30" s="102"/>
      <c r="H30" s="65">
        <f>G31/E23</f>
        <v>18.600306666666665</v>
      </c>
      <c r="I30" s="295"/>
      <c r="J30" s="296"/>
      <c r="K30" s="296"/>
      <c r="L30" s="26"/>
      <c r="M30" s="12"/>
      <c r="N30" s="108"/>
      <c r="O30" s="108"/>
      <c r="P30" s="107"/>
    </row>
    <row r="31" spans="1:16">
      <c r="A31" s="40"/>
      <c r="B31" s="40"/>
      <c r="C31" s="40"/>
      <c r="D31" s="91"/>
      <c r="E31" s="105"/>
      <c r="F31" s="91">
        <f>G31/E23</f>
        <v>18.600306666666665</v>
      </c>
      <c r="G31" s="95">
        <f>SUM(G24:G30)</f>
        <v>558.00919999999996</v>
      </c>
      <c r="H31" s="65"/>
      <c r="I31" s="295" t="str">
        <f>A53</f>
        <v>зелёный горошек</v>
      </c>
      <c r="J31" s="296"/>
      <c r="K31" s="296"/>
      <c r="L31" s="26"/>
      <c r="M31" s="12"/>
      <c r="N31" s="108">
        <f>E53</f>
        <v>1</v>
      </c>
      <c r="O31" s="108">
        <f>F53</f>
        <v>185.88</v>
      </c>
      <c r="P31" s="107">
        <f t="shared" si="1"/>
        <v>185.88</v>
      </c>
    </row>
    <row r="32" spans="1:16">
      <c r="A32" s="367" t="s">
        <v>85</v>
      </c>
      <c r="B32" s="367"/>
      <c r="C32" s="367"/>
      <c r="D32" s="91" t="s">
        <v>86</v>
      </c>
      <c r="E32" s="127">
        <v>60</v>
      </c>
      <c r="F32" s="96" t="s">
        <v>87</v>
      </c>
      <c r="G32" s="95"/>
      <c r="H32" s="34"/>
      <c r="I32" s="295" t="str">
        <f>A56</f>
        <v>огурцы свежие</v>
      </c>
      <c r="J32" s="296"/>
      <c r="K32" s="296"/>
      <c r="L32" s="26"/>
      <c r="M32" s="12"/>
      <c r="N32" s="108">
        <f>E56</f>
        <v>0</v>
      </c>
      <c r="O32" s="108">
        <f>F56</f>
        <v>170</v>
      </c>
      <c r="P32" s="107">
        <f t="shared" si="1"/>
        <v>0</v>
      </c>
    </row>
    <row r="33" spans="1:19">
      <c r="A33" s="372" t="s">
        <v>82</v>
      </c>
      <c r="B33" s="372"/>
      <c r="C33" s="372"/>
      <c r="D33" s="92">
        <v>8.5000000000000006E-2</v>
      </c>
      <c r="E33" s="105">
        <v>5.0999999999999996</v>
      </c>
      <c r="F33" s="91">
        <v>500</v>
      </c>
      <c r="G33" s="102">
        <f>E33*F33</f>
        <v>2550</v>
      </c>
      <c r="H33" s="34"/>
      <c r="I33" s="295" t="str">
        <f>A59</f>
        <v>рыба треска</v>
      </c>
      <c r="J33" s="296"/>
      <c r="K33" s="296"/>
      <c r="L33" s="26"/>
      <c r="M33" s="12"/>
      <c r="N33" s="108">
        <f>E59</f>
        <v>0</v>
      </c>
      <c r="O33" s="108">
        <f>F59</f>
        <v>430</v>
      </c>
      <c r="P33" s="107">
        <f t="shared" si="1"/>
        <v>0</v>
      </c>
    </row>
    <row r="34" spans="1:19">
      <c r="A34" s="372" t="s">
        <v>39</v>
      </c>
      <c r="B34" s="372"/>
      <c r="C34" s="372"/>
      <c r="D34" s="177">
        <f>E34/$E$32</f>
        <v>0.16666666666666666</v>
      </c>
      <c r="E34" s="105">
        <v>10</v>
      </c>
      <c r="F34" s="91">
        <v>7</v>
      </c>
      <c r="G34" s="102">
        <f t="shared" ref="G34:G38" si="5">E34*F34</f>
        <v>70</v>
      </c>
      <c r="H34" s="34"/>
      <c r="I34" s="407"/>
      <c r="J34" s="296"/>
      <c r="K34" s="296"/>
      <c r="L34" s="26"/>
      <c r="M34" s="12"/>
      <c r="N34" s="108"/>
      <c r="O34" s="108"/>
      <c r="P34" s="107"/>
    </row>
    <row r="35" spans="1:19">
      <c r="A35" s="372" t="s">
        <v>41</v>
      </c>
      <c r="B35" s="372"/>
      <c r="C35" s="372"/>
      <c r="D35" s="177">
        <f t="shared" ref="D35:D38" si="6">E35/$E$32</f>
        <v>1.6666666666666666E-2</v>
      </c>
      <c r="E35" s="105">
        <v>1</v>
      </c>
      <c r="F35" s="91">
        <v>55</v>
      </c>
      <c r="G35" s="102">
        <f t="shared" si="5"/>
        <v>55</v>
      </c>
      <c r="H35" s="34"/>
      <c r="I35" s="175">
        <f>A66</f>
        <v>0</v>
      </c>
      <c r="J35" s="167"/>
      <c r="K35" s="167"/>
      <c r="L35" s="26"/>
      <c r="M35" s="12"/>
      <c r="N35" s="108">
        <f>E66</f>
        <v>0</v>
      </c>
      <c r="O35" s="108">
        <f>F66</f>
        <v>0</v>
      </c>
      <c r="P35" s="107">
        <f t="shared" si="1"/>
        <v>0</v>
      </c>
    </row>
    <row r="36" spans="1:19">
      <c r="A36" s="372" t="s">
        <v>22</v>
      </c>
      <c r="B36" s="372"/>
      <c r="C36" s="372"/>
      <c r="D36" s="177">
        <f t="shared" si="6"/>
        <v>5.0000000000000001E-3</v>
      </c>
      <c r="E36" s="105">
        <v>0.3</v>
      </c>
      <c r="F36" s="91">
        <v>39</v>
      </c>
      <c r="G36" s="102">
        <f t="shared" si="5"/>
        <v>11.7</v>
      </c>
      <c r="H36" s="34"/>
      <c r="I36" s="70" t="str">
        <f>A68</f>
        <v>кура Ц.Б.</v>
      </c>
      <c r="J36" s="56"/>
      <c r="K36" s="56"/>
      <c r="L36" s="26"/>
      <c r="M36" s="12"/>
      <c r="N36" s="108">
        <f>E68</f>
        <v>0</v>
      </c>
      <c r="O36" s="108">
        <f>F68</f>
        <v>259</v>
      </c>
      <c r="P36" s="107">
        <f t="shared" si="1"/>
        <v>0</v>
      </c>
    </row>
    <row r="37" spans="1:19">
      <c r="A37" s="40" t="s">
        <v>83</v>
      </c>
      <c r="B37" s="40"/>
      <c r="C37" s="40"/>
      <c r="D37" s="177">
        <f t="shared" si="6"/>
        <v>0</v>
      </c>
      <c r="E37" s="105">
        <v>0</v>
      </c>
      <c r="F37" s="91">
        <v>15</v>
      </c>
      <c r="G37" s="102">
        <f t="shared" si="5"/>
        <v>0</v>
      </c>
      <c r="H37" s="34"/>
      <c r="I37" s="70" t="str">
        <f>A74</f>
        <v>выпечка</v>
      </c>
      <c r="J37" s="56"/>
      <c r="K37" s="56"/>
      <c r="L37" s="26"/>
      <c r="M37" s="12"/>
      <c r="N37" s="108">
        <f>E74</f>
        <v>50</v>
      </c>
      <c r="O37" s="108">
        <f>F74</f>
        <v>12</v>
      </c>
      <c r="P37" s="107">
        <f t="shared" si="1"/>
        <v>600</v>
      </c>
    </row>
    <row r="38" spans="1:19">
      <c r="A38" s="372" t="s">
        <v>113</v>
      </c>
      <c r="B38" s="372"/>
      <c r="C38" s="372"/>
      <c r="D38" s="177">
        <f t="shared" si="6"/>
        <v>1.6666666666666666E-2</v>
      </c>
      <c r="E38" s="105">
        <v>1</v>
      </c>
      <c r="F38" s="91">
        <f>F29</f>
        <v>162.18</v>
      </c>
      <c r="G38" s="102">
        <f t="shared" si="5"/>
        <v>162.18</v>
      </c>
      <c r="H38" s="34"/>
      <c r="I38" s="166" t="str">
        <f>A75</f>
        <v>выпечка</v>
      </c>
      <c r="J38" s="56"/>
      <c r="K38" s="56"/>
      <c r="L38" s="26"/>
      <c r="M38" s="12"/>
      <c r="N38" s="108">
        <f>E75</f>
        <v>40</v>
      </c>
      <c r="O38" s="108">
        <f>F75</f>
        <v>20</v>
      </c>
      <c r="P38" s="107">
        <f t="shared" si="1"/>
        <v>800</v>
      </c>
    </row>
    <row r="39" spans="1:19">
      <c r="A39" s="304" t="s">
        <v>73</v>
      </c>
      <c r="B39" s="304"/>
      <c r="C39" s="305"/>
      <c r="D39" s="32">
        <v>30</v>
      </c>
      <c r="E39" s="105">
        <v>30</v>
      </c>
      <c r="F39" s="91">
        <f>G39/E32</f>
        <v>47.481333333333325</v>
      </c>
      <c r="G39" s="95">
        <f>SUM(G33:G38)</f>
        <v>2848.8799999999997</v>
      </c>
      <c r="H39" s="65">
        <f>G39/E32</f>
        <v>47.481333333333325</v>
      </c>
      <c r="I39" s="295" t="str">
        <f>I59</f>
        <v>сельдь.</v>
      </c>
      <c r="J39" s="296"/>
      <c r="K39" s="296"/>
      <c r="L39" s="26"/>
      <c r="M39" s="12"/>
      <c r="N39" s="108">
        <f>N59</f>
        <v>0</v>
      </c>
      <c r="O39" s="108">
        <f>O59</f>
        <v>312</v>
      </c>
      <c r="P39" s="107">
        <f t="shared" si="1"/>
        <v>0</v>
      </c>
    </row>
    <row r="40" spans="1:19">
      <c r="A40" s="301" t="s">
        <v>30</v>
      </c>
      <c r="B40" s="301"/>
      <c r="C40" s="302"/>
      <c r="D40" s="32">
        <f>E40/E32</f>
        <v>6.6666666666666671E-3</v>
      </c>
      <c r="E40" s="105">
        <v>0.4</v>
      </c>
      <c r="F40" s="32">
        <v>507.42</v>
      </c>
      <c r="G40" s="97">
        <f>E40*F40</f>
        <v>202.96800000000002</v>
      </c>
      <c r="H40" s="34"/>
      <c r="I40" s="70" t="str">
        <f>I65</f>
        <v>чай.</v>
      </c>
      <c r="J40" s="56"/>
      <c r="K40" s="56"/>
      <c r="L40" s="26"/>
      <c r="M40" s="12"/>
      <c r="N40" s="108">
        <f>N65</f>
        <v>200</v>
      </c>
      <c r="O40" s="108">
        <f>O65</f>
        <v>3.18</v>
      </c>
      <c r="P40" s="107">
        <f t="shared" si="1"/>
        <v>636</v>
      </c>
    </row>
    <row r="41" spans="1:19">
      <c r="A41" s="37" t="s">
        <v>22</v>
      </c>
      <c r="B41" s="37"/>
      <c r="C41" s="38"/>
      <c r="D41" s="32">
        <f t="shared" ref="D41:D42" si="7">E41/E33</f>
        <v>3.921568627450981E-2</v>
      </c>
      <c r="E41" s="105">
        <v>0.2</v>
      </c>
      <c r="F41" s="32">
        <f>F36</f>
        <v>39</v>
      </c>
      <c r="G41" s="97">
        <f>E41*F41</f>
        <v>7.8000000000000007</v>
      </c>
      <c r="H41" s="34"/>
      <c r="I41" s="73" t="str">
        <f>I68</f>
        <v>кофе 3 в 1</v>
      </c>
      <c r="J41" s="71"/>
      <c r="K41" s="71"/>
      <c r="L41" s="26"/>
      <c r="M41" s="12"/>
      <c r="N41" s="108">
        <f>N68</f>
        <v>0</v>
      </c>
      <c r="O41" s="108">
        <f>O68</f>
        <v>15.47</v>
      </c>
      <c r="P41" s="107">
        <f t="shared" si="1"/>
        <v>0</v>
      </c>
    </row>
    <row r="42" spans="1:19">
      <c r="A42" s="37" t="s">
        <v>17</v>
      </c>
      <c r="B42" s="37"/>
      <c r="C42" s="38"/>
      <c r="D42" s="32">
        <f t="shared" si="7"/>
        <v>0.01</v>
      </c>
      <c r="E42" s="105">
        <v>0.1</v>
      </c>
      <c r="F42" s="32">
        <v>975.5</v>
      </c>
      <c r="G42" s="97">
        <f>E42*F42</f>
        <v>97.550000000000011</v>
      </c>
      <c r="H42" s="11"/>
      <c r="I42" s="295" t="str">
        <f>A72</f>
        <v>ягоды</v>
      </c>
      <c r="J42" s="296"/>
      <c r="K42" s="296"/>
      <c r="L42" s="26"/>
      <c r="M42" s="12"/>
      <c r="N42" s="108">
        <f>E72</f>
        <v>0</v>
      </c>
      <c r="O42" s="108">
        <f>F72</f>
        <v>220</v>
      </c>
      <c r="P42" s="107">
        <f t="shared" si="1"/>
        <v>0</v>
      </c>
    </row>
    <row r="43" spans="1:19">
      <c r="A43" s="36" t="s">
        <v>42</v>
      </c>
      <c r="B43" s="39"/>
      <c r="C43" s="39"/>
      <c r="D43" s="32">
        <v>1.7000000000000001E-2</v>
      </c>
      <c r="E43" s="105">
        <v>0.2</v>
      </c>
      <c r="F43" s="32">
        <v>65</v>
      </c>
      <c r="G43" s="97">
        <f>E43*F43</f>
        <v>13</v>
      </c>
      <c r="H43" s="11"/>
      <c r="I43" s="196" t="str">
        <f>I75</f>
        <v>перец чёрный</v>
      </c>
      <c r="J43" s="197"/>
      <c r="K43" s="197"/>
      <c r="L43" s="26"/>
      <c r="M43" s="12"/>
      <c r="N43" s="108">
        <f>N75</f>
        <v>0</v>
      </c>
      <c r="O43" s="108">
        <f>O75</f>
        <v>700</v>
      </c>
      <c r="P43" s="107">
        <f t="shared" si="1"/>
        <v>0</v>
      </c>
    </row>
    <row r="44" spans="1:19">
      <c r="A44" s="164" t="s">
        <v>123</v>
      </c>
      <c r="B44" s="165"/>
      <c r="C44" s="165"/>
      <c r="D44" s="32">
        <f>E44/E32</f>
        <v>3.3333333333333335E-3</v>
      </c>
      <c r="E44" s="105">
        <v>0.2</v>
      </c>
      <c r="F44" s="32">
        <f>F14</f>
        <v>260</v>
      </c>
      <c r="G44" s="97">
        <f>E44*F44</f>
        <v>52</v>
      </c>
      <c r="H44" s="65">
        <f>G45/E39</f>
        <v>12.443933333333336</v>
      </c>
      <c r="I44" s="196" t="str">
        <f>I76</f>
        <v>перец чёрный</v>
      </c>
      <c r="J44" s="197"/>
      <c r="K44" s="197"/>
      <c r="L44" s="26"/>
      <c r="M44" s="12"/>
      <c r="N44" s="108">
        <f t="shared" ref="N44:O45" si="8">N76</f>
        <v>0</v>
      </c>
      <c r="O44" s="108">
        <f t="shared" si="8"/>
        <v>1500</v>
      </c>
      <c r="P44" s="107">
        <f t="shared" si="1"/>
        <v>0</v>
      </c>
    </row>
    <row r="45" spans="1:19">
      <c r="A45" s="294"/>
      <c r="B45" s="294"/>
      <c r="C45" s="294"/>
      <c r="D45" s="32"/>
      <c r="E45" s="105"/>
      <c r="F45" s="91">
        <v>0</v>
      </c>
      <c r="G45" s="95">
        <f>SUM(G40:G44)</f>
        <v>373.31800000000004</v>
      </c>
      <c r="H45" s="11"/>
      <c r="I45" s="196" t="str">
        <f>I77</f>
        <v>лавровый лист</v>
      </c>
      <c r="J45" s="56"/>
      <c r="K45" s="56"/>
      <c r="L45" s="26"/>
      <c r="M45" s="12"/>
      <c r="N45" s="108">
        <f t="shared" si="8"/>
        <v>0</v>
      </c>
      <c r="O45" s="108">
        <f t="shared" si="8"/>
        <v>1800</v>
      </c>
      <c r="P45" s="107">
        <f t="shared" si="1"/>
        <v>0</v>
      </c>
      <c r="Q45" s="16"/>
    </row>
    <row r="46" spans="1:19">
      <c r="A46" s="307" t="s">
        <v>61</v>
      </c>
      <c r="B46" s="307"/>
      <c r="C46" s="307"/>
      <c r="D46" s="32">
        <v>200</v>
      </c>
      <c r="E46" s="125">
        <v>40</v>
      </c>
      <c r="F46" s="94" t="s">
        <v>78</v>
      </c>
      <c r="G46" s="103"/>
      <c r="H46" s="11"/>
      <c r="I46" s="371"/>
      <c r="J46" s="301"/>
      <c r="K46" s="302"/>
      <c r="L46" s="11"/>
      <c r="M46" s="1"/>
      <c r="N46" s="21"/>
      <c r="O46" s="1"/>
      <c r="P46" s="102"/>
      <c r="Q46" s="16"/>
      <c r="R46" s="16"/>
      <c r="S46" s="16">
        <f>G77-P47</f>
        <v>0</v>
      </c>
    </row>
    <row r="47" spans="1:19">
      <c r="A47" s="301" t="s">
        <v>18</v>
      </c>
      <c r="B47" s="301"/>
      <c r="C47" s="302"/>
      <c r="D47" s="32">
        <f>E47/$E$46</f>
        <v>0.3</v>
      </c>
      <c r="E47" s="123">
        <v>12</v>
      </c>
      <c r="F47" s="32">
        <v>30</v>
      </c>
      <c r="G47" s="97">
        <f>E47*F47</f>
        <v>360</v>
      </c>
      <c r="H47" s="11"/>
      <c r="I47" s="287"/>
      <c r="J47" s="288"/>
      <c r="K47" s="289"/>
      <c r="L47" s="11"/>
      <c r="M47" s="1"/>
      <c r="N47" s="1"/>
      <c r="O47" s="1"/>
      <c r="P47" s="112">
        <f>SUM(P9:P46)</f>
        <v>8871.7572</v>
      </c>
      <c r="Q47" s="16"/>
    </row>
    <row r="48" spans="1:19" ht="15.75" thickBot="1">
      <c r="A48" s="301" t="s">
        <v>30</v>
      </c>
      <c r="B48" s="301"/>
      <c r="C48" s="302"/>
      <c r="D48" s="178">
        <f t="shared" ref="D48:D49" si="9">E48/$E$46</f>
        <v>0.02</v>
      </c>
      <c r="E48" s="123">
        <v>0.8</v>
      </c>
      <c r="F48" s="32">
        <f>F40</f>
        <v>507.42</v>
      </c>
      <c r="G48" s="97">
        <f>E48*F48</f>
        <v>405.93600000000004</v>
      </c>
      <c r="H48" s="11"/>
      <c r="I48" s="408">
        <f>G74+G75</f>
        <v>1400</v>
      </c>
      <c r="J48" s="365"/>
      <c r="K48" s="409"/>
      <c r="L48" s="180"/>
      <c r="M48" s="13"/>
      <c r="N48" s="13">
        <v>0</v>
      </c>
      <c r="O48" s="13">
        <v>0</v>
      </c>
      <c r="P48" s="13">
        <v>0</v>
      </c>
      <c r="Q48" s="41"/>
    </row>
    <row r="49" spans="1:17">
      <c r="A49" s="301" t="s">
        <v>88</v>
      </c>
      <c r="B49" s="301"/>
      <c r="C49" s="302"/>
      <c r="D49" s="178">
        <f t="shared" si="9"/>
        <v>2.5000000000000001E-3</v>
      </c>
      <c r="E49" s="123">
        <v>0.1</v>
      </c>
      <c r="F49" s="32">
        <v>975.5</v>
      </c>
      <c r="G49" s="97">
        <f>E49*F49</f>
        <v>97.550000000000011</v>
      </c>
      <c r="H49" s="65">
        <f>G50/E46</f>
        <v>21.587150000000001</v>
      </c>
      <c r="I49" s="387">
        <v>3938.43</v>
      </c>
      <c r="J49" s="388"/>
      <c r="K49" s="388"/>
      <c r="L49" s="388"/>
      <c r="M49" s="183"/>
      <c r="N49" s="113">
        <v>0.4</v>
      </c>
      <c r="O49" s="115">
        <f>I49*1.4</f>
        <v>5513.8019999999997</v>
      </c>
      <c r="P49" s="117">
        <f>O49-I49</f>
        <v>1575.3719999999998</v>
      </c>
    </row>
    <row r="50" spans="1:17">
      <c r="A50" s="301"/>
      <c r="B50" s="301"/>
      <c r="C50" s="302"/>
      <c r="D50" s="32"/>
      <c r="E50" s="123"/>
      <c r="F50" s="91">
        <f>G50/E46</f>
        <v>21.587150000000001</v>
      </c>
      <c r="G50" s="95">
        <f>SUM(G47:G49)</f>
        <v>863.4860000000001</v>
      </c>
      <c r="H50" s="66"/>
      <c r="I50" s="375">
        <v>2975.32</v>
      </c>
      <c r="J50" s="365"/>
      <c r="K50" s="365"/>
      <c r="L50" s="365"/>
      <c r="M50" s="163"/>
      <c r="N50" s="114">
        <v>0.6</v>
      </c>
      <c r="O50" s="116">
        <f>I50*1.6</f>
        <v>4760.5120000000006</v>
      </c>
      <c r="P50" s="118">
        <f>O50-I50</f>
        <v>1785.1920000000005</v>
      </c>
    </row>
    <row r="51" spans="1:17">
      <c r="A51" s="373" t="s">
        <v>159</v>
      </c>
      <c r="B51" s="374"/>
      <c r="C51" s="374"/>
      <c r="D51" s="32" t="s">
        <v>80</v>
      </c>
      <c r="E51" s="126">
        <v>30</v>
      </c>
      <c r="F51" s="99" t="s">
        <v>81</v>
      </c>
      <c r="G51" s="111"/>
      <c r="H51" s="11"/>
      <c r="I51" s="375">
        <f>G31</f>
        <v>558.00919999999996</v>
      </c>
      <c r="J51" s="365"/>
      <c r="K51" s="365"/>
      <c r="L51" s="365"/>
      <c r="M51" s="163"/>
      <c r="N51" s="114">
        <v>1</v>
      </c>
      <c r="O51" s="116">
        <f>I51*2</f>
        <v>1116.0183999999999</v>
      </c>
      <c r="P51" s="118">
        <f>O51-I51</f>
        <v>558.00919999999996</v>
      </c>
    </row>
    <row r="52" spans="1:17">
      <c r="A52" s="371" t="s">
        <v>152</v>
      </c>
      <c r="B52" s="299"/>
      <c r="C52" s="300"/>
      <c r="D52" s="179">
        <f>E52/$E$51</f>
        <v>3.3333333333333333E-2</v>
      </c>
      <c r="E52" s="123">
        <v>1</v>
      </c>
      <c r="F52" s="32">
        <f>'[1]ноябрь 2025г'!$BJ$107</f>
        <v>474</v>
      </c>
      <c r="G52" s="97">
        <f>E52*F52</f>
        <v>474</v>
      </c>
      <c r="H52" s="11"/>
      <c r="I52" s="376">
        <f>P47</f>
        <v>8871.7572</v>
      </c>
      <c r="J52" s="377"/>
      <c r="K52" s="377"/>
      <c r="L52" s="377"/>
      <c r="M52" s="182"/>
      <c r="N52" s="101" t="s">
        <v>59</v>
      </c>
      <c r="O52" s="119">
        <f>O49+O50+O51</f>
        <v>11390.332399999999</v>
      </c>
      <c r="P52" s="120">
        <f>SUM(P49:P51)</f>
        <v>3918.5732000000003</v>
      </c>
    </row>
    <row r="53" spans="1:17" ht="15.75" thickBot="1">
      <c r="A53" s="371" t="s">
        <v>160</v>
      </c>
      <c r="B53" s="301"/>
      <c r="C53" s="302"/>
      <c r="D53" s="179">
        <f t="shared" ref="D53:D56" si="10">E53/$E$51</f>
        <v>3.3333333333333333E-2</v>
      </c>
      <c r="E53" s="123">
        <v>1</v>
      </c>
      <c r="F53" s="32">
        <f>'[1]ноябрь 2025г'!$BJ$17</f>
        <v>185.88</v>
      </c>
      <c r="G53" s="97">
        <f>E53*F53</f>
        <v>185.88</v>
      </c>
      <c r="H53" s="11"/>
      <c r="I53" s="410"/>
      <c r="J53" s="411"/>
      <c r="K53" s="412"/>
      <c r="L53" s="184"/>
      <c r="M53" s="14"/>
      <c r="N53" s="14"/>
      <c r="O53" s="14"/>
      <c r="P53" s="83"/>
    </row>
    <row r="54" spans="1:17">
      <c r="A54" s="371" t="s">
        <v>39</v>
      </c>
      <c r="B54" s="301"/>
      <c r="C54" s="302"/>
      <c r="D54" s="179">
        <v>1.2999999999999999E-2</v>
      </c>
      <c r="E54" s="123">
        <v>10</v>
      </c>
      <c r="F54" s="32">
        <v>7</v>
      </c>
      <c r="G54" s="97">
        <f>E54*F54</f>
        <v>70</v>
      </c>
      <c r="H54" s="11"/>
      <c r="I54" s="303" t="s">
        <v>117</v>
      </c>
      <c r="J54" s="304"/>
      <c r="K54" s="304"/>
      <c r="L54" s="53"/>
      <c r="M54" s="168"/>
      <c r="N54" s="32">
        <v>70</v>
      </c>
      <c r="O54" s="32">
        <v>60</v>
      </c>
      <c r="P54" s="32"/>
    </row>
    <row r="55" spans="1:17">
      <c r="A55" s="371" t="s">
        <v>63</v>
      </c>
      <c r="B55" s="301"/>
      <c r="C55" s="302"/>
      <c r="D55" s="179">
        <f t="shared" si="10"/>
        <v>3.3333333333333333E-2</v>
      </c>
      <c r="E55" s="123">
        <v>1</v>
      </c>
      <c r="F55" s="32">
        <v>264.57</v>
      </c>
      <c r="G55" s="97">
        <f>E55*F55</f>
        <v>264.57</v>
      </c>
      <c r="H55" s="65"/>
      <c r="I55" s="378" t="s">
        <v>18</v>
      </c>
      <c r="J55" s="308"/>
      <c r="K55" s="308"/>
      <c r="L55" s="57"/>
      <c r="M55" s="185">
        <f>N55/$N$54</f>
        <v>0</v>
      </c>
      <c r="N55" s="105">
        <v>0</v>
      </c>
      <c r="O55" s="91">
        <v>26</v>
      </c>
      <c r="P55" s="102">
        <f t="shared" ref="P55:P61" si="11">N55*O55</f>
        <v>0</v>
      </c>
    </row>
    <row r="56" spans="1:17">
      <c r="A56" s="37" t="s">
        <v>98</v>
      </c>
      <c r="B56" s="37"/>
      <c r="C56" s="37"/>
      <c r="D56" s="179">
        <f t="shared" si="10"/>
        <v>0</v>
      </c>
      <c r="E56" s="123">
        <v>0</v>
      </c>
      <c r="F56" s="32">
        <v>170</v>
      </c>
      <c r="G56" s="97">
        <f>E56*F56</f>
        <v>0</v>
      </c>
      <c r="H56" s="11"/>
      <c r="I56" s="295" t="s">
        <v>42</v>
      </c>
      <c r="J56" s="308"/>
      <c r="K56" s="308"/>
      <c r="L56" s="57"/>
      <c r="M56" s="185">
        <f t="shared" ref="M56:M60" si="12">N56/$N$54</f>
        <v>0</v>
      </c>
      <c r="N56" s="105">
        <v>0</v>
      </c>
      <c r="O56" s="91">
        <v>65</v>
      </c>
      <c r="P56" s="102">
        <f t="shared" si="11"/>
        <v>0</v>
      </c>
      <c r="Q56" s="16"/>
    </row>
    <row r="57" spans="1:17">
      <c r="A57" s="301"/>
      <c r="B57" s="301"/>
      <c r="C57" s="302"/>
      <c r="D57" s="32"/>
      <c r="E57" s="123"/>
      <c r="F57" s="93">
        <f>G57/E51</f>
        <v>33.148333333333333</v>
      </c>
      <c r="G57" s="95">
        <f>SUM(G52:G56)</f>
        <v>994.45</v>
      </c>
      <c r="H57" s="11"/>
      <c r="I57" s="295" t="s">
        <v>41</v>
      </c>
      <c r="J57" s="308"/>
      <c r="K57" s="308"/>
      <c r="L57" s="57"/>
      <c r="M57" s="185">
        <f t="shared" si="12"/>
        <v>0</v>
      </c>
      <c r="N57" s="105">
        <v>0</v>
      </c>
      <c r="O57" s="91">
        <v>45</v>
      </c>
      <c r="P57" s="102">
        <f t="shared" si="11"/>
        <v>0</v>
      </c>
      <c r="Q57" s="16"/>
    </row>
    <row r="58" spans="1:17">
      <c r="A58" s="370" t="s">
        <v>132</v>
      </c>
      <c r="B58" s="304"/>
      <c r="C58" s="304"/>
      <c r="D58" s="32" t="s">
        <v>133</v>
      </c>
      <c r="E58" s="125">
        <v>30</v>
      </c>
      <c r="G58" s="97"/>
      <c r="H58" s="11"/>
      <c r="I58" s="295" t="s">
        <v>64</v>
      </c>
      <c r="J58" s="308"/>
      <c r="K58" s="308"/>
      <c r="L58" s="169"/>
      <c r="M58" s="185">
        <f t="shared" si="12"/>
        <v>0</v>
      </c>
      <c r="N58" s="105">
        <v>0</v>
      </c>
      <c r="O58" s="91">
        <v>58</v>
      </c>
      <c r="P58" s="102">
        <f t="shared" si="11"/>
        <v>0</v>
      </c>
      <c r="Q58" s="16"/>
    </row>
    <row r="59" spans="1:17">
      <c r="A59" s="371" t="s">
        <v>134</v>
      </c>
      <c r="B59" s="301"/>
      <c r="C59" s="302"/>
      <c r="D59" s="179">
        <f>E59/$E$58</f>
        <v>0</v>
      </c>
      <c r="E59" s="105">
        <v>0</v>
      </c>
      <c r="F59" s="32">
        <v>430</v>
      </c>
      <c r="G59" s="97">
        <f>E59*F59</f>
        <v>0</v>
      </c>
      <c r="H59" s="11"/>
      <c r="I59" s="295" t="s">
        <v>118</v>
      </c>
      <c r="J59" s="308"/>
      <c r="K59" s="308"/>
      <c r="L59" s="308"/>
      <c r="M59" s="185">
        <f t="shared" si="12"/>
        <v>0</v>
      </c>
      <c r="N59" s="105">
        <v>0</v>
      </c>
      <c r="O59" s="91">
        <v>312</v>
      </c>
      <c r="P59" s="102">
        <f t="shared" si="11"/>
        <v>0</v>
      </c>
      <c r="Q59" s="16"/>
    </row>
    <row r="60" spans="1:17">
      <c r="A60" s="371" t="s">
        <v>41</v>
      </c>
      <c r="B60" s="301"/>
      <c r="C60" s="302"/>
      <c r="D60" s="179">
        <f t="shared" ref="D60:D64" si="13">E60/$E$58</f>
        <v>0</v>
      </c>
      <c r="E60" s="123">
        <v>0</v>
      </c>
      <c r="F60" s="32">
        <v>45</v>
      </c>
      <c r="G60" s="97">
        <f t="shared" ref="G60:G64" si="14">E60*F60</f>
        <v>0</v>
      </c>
      <c r="H60" s="11"/>
      <c r="I60" s="295" t="s">
        <v>63</v>
      </c>
      <c r="J60" s="308"/>
      <c r="K60" s="308"/>
      <c r="L60" s="308"/>
      <c r="M60" s="185">
        <f t="shared" si="12"/>
        <v>0</v>
      </c>
      <c r="N60" s="105">
        <v>0</v>
      </c>
      <c r="O60" s="91">
        <v>215.22</v>
      </c>
      <c r="P60" s="102">
        <f t="shared" si="11"/>
        <v>0</v>
      </c>
    </row>
    <row r="61" spans="1:17">
      <c r="A61" s="368" t="s">
        <v>42</v>
      </c>
      <c r="B61" s="294"/>
      <c r="C61" s="369"/>
      <c r="D61" s="179">
        <f t="shared" si="13"/>
        <v>0</v>
      </c>
      <c r="E61" s="124">
        <v>0</v>
      </c>
      <c r="F61" s="101">
        <v>65</v>
      </c>
      <c r="G61" s="97">
        <f t="shared" si="14"/>
        <v>0</v>
      </c>
      <c r="H61" s="20"/>
      <c r="I61" s="298" t="s">
        <v>39</v>
      </c>
      <c r="J61" s="299"/>
      <c r="K61" s="299"/>
      <c r="L61" s="299"/>
      <c r="M61" s="185">
        <v>1.0999999999999999E-2</v>
      </c>
      <c r="N61" s="123">
        <v>0</v>
      </c>
      <c r="O61" s="32">
        <v>8</v>
      </c>
      <c r="P61" s="97">
        <f t="shared" si="11"/>
        <v>0</v>
      </c>
    </row>
    <row r="62" spans="1:17">
      <c r="A62" s="368" t="s">
        <v>123</v>
      </c>
      <c r="B62" s="294"/>
      <c r="C62" s="369"/>
      <c r="D62" s="179">
        <f t="shared" si="13"/>
        <v>0</v>
      </c>
      <c r="E62" s="123">
        <v>0</v>
      </c>
      <c r="F62" s="32">
        <v>335.74</v>
      </c>
      <c r="G62" s="97">
        <f t="shared" si="14"/>
        <v>0</v>
      </c>
      <c r="H62" s="65"/>
      <c r="I62" s="298"/>
      <c r="J62" s="301"/>
      <c r="K62" s="301"/>
      <c r="L62" s="54"/>
      <c r="M62" s="173"/>
      <c r="N62" s="101"/>
      <c r="O62" s="101"/>
      <c r="P62" s="97"/>
    </row>
    <row r="63" spans="1:17">
      <c r="A63" s="368" t="s">
        <v>113</v>
      </c>
      <c r="B63" s="294"/>
      <c r="C63" s="369"/>
      <c r="D63" s="179">
        <f t="shared" si="13"/>
        <v>0</v>
      </c>
      <c r="E63" s="123">
        <v>0</v>
      </c>
      <c r="F63" s="32">
        <f>F38</f>
        <v>162.18</v>
      </c>
      <c r="G63" s="97">
        <f t="shared" si="14"/>
        <v>0</v>
      </c>
      <c r="H63" s="11"/>
      <c r="I63" s="355"/>
      <c r="J63" s="288"/>
      <c r="K63" s="288"/>
      <c r="L63" s="54"/>
      <c r="M63" s="173"/>
      <c r="N63" s="101"/>
      <c r="O63" s="109">
        <f>P63/N54</f>
        <v>0</v>
      </c>
      <c r="P63" s="95">
        <f>SUM(P55:P62)</f>
        <v>0</v>
      </c>
    </row>
    <row r="64" spans="1:17">
      <c r="A64" s="368" t="s">
        <v>22</v>
      </c>
      <c r="B64" s="294"/>
      <c r="C64" s="369"/>
      <c r="D64" s="179">
        <f t="shared" si="13"/>
        <v>0</v>
      </c>
      <c r="E64" s="123">
        <v>0</v>
      </c>
      <c r="F64" s="32">
        <v>36</v>
      </c>
      <c r="G64" s="97">
        <f t="shared" si="14"/>
        <v>0</v>
      </c>
      <c r="H64" s="11"/>
      <c r="I64" s="303" t="s">
        <v>107</v>
      </c>
      <c r="J64" s="304"/>
      <c r="K64" s="304"/>
      <c r="L64" s="60"/>
      <c r="M64" s="109" t="s">
        <v>135</v>
      </c>
      <c r="N64" s="109">
        <v>200</v>
      </c>
      <c r="O64" s="109"/>
      <c r="P64" s="103"/>
    </row>
    <row r="65" spans="1:16">
      <c r="A65" s="368"/>
      <c r="B65" s="294"/>
      <c r="C65" s="369"/>
      <c r="D65" s="32"/>
      <c r="E65" s="123"/>
      <c r="F65" s="91">
        <f>G65/E58</f>
        <v>0</v>
      </c>
      <c r="G65" s="95">
        <f>SUM(G59:G64)</f>
        <v>0</v>
      </c>
      <c r="H65" s="11"/>
      <c r="I65" s="298" t="s">
        <v>76</v>
      </c>
      <c r="J65" s="301"/>
      <c r="K65" s="301"/>
      <c r="L65" s="60"/>
      <c r="M65" s="1">
        <f>N65/N64</f>
        <v>1</v>
      </c>
      <c r="N65" s="109">
        <v>200</v>
      </c>
      <c r="O65" s="109">
        <v>3.18</v>
      </c>
      <c r="P65" s="97">
        <f>N65*O65</f>
        <v>636</v>
      </c>
    </row>
    <row r="66" spans="1:16">
      <c r="A66" s="164"/>
      <c r="B66" s="54"/>
      <c r="C66" s="54"/>
      <c r="D66" s="100"/>
      <c r="E66" s="123"/>
      <c r="F66" s="89"/>
      <c r="G66" s="95"/>
      <c r="H66" s="11"/>
      <c r="I66" s="306" t="s">
        <v>23</v>
      </c>
      <c r="J66" s="307"/>
      <c r="K66" s="307"/>
      <c r="L66" s="60"/>
      <c r="M66" s="1">
        <f>N66/N64</f>
        <v>1.4999999999999999E-2</v>
      </c>
      <c r="N66" s="109">
        <v>3</v>
      </c>
      <c r="O66" s="109">
        <f>F16</f>
        <v>75</v>
      </c>
      <c r="P66" s="97">
        <f>N66*O66</f>
        <v>225</v>
      </c>
    </row>
    <row r="67" spans="1:16">
      <c r="A67" s="307" t="s">
        <v>77</v>
      </c>
      <c r="B67" s="307"/>
      <c r="C67" s="307"/>
      <c r="D67" s="32">
        <v>150</v>
      </c>
      <c r="E67" s="125">
        <v>50</v>
      </c>
      <c r="F67" s="96" t="s">
        <v>74</v>
      </c>
      <c r="G67" s="103"/>
      <c r="H67" s="11"/>
      <c r="I67" s="385"/>
      <c r="J67" s="310"/>
      <c r="K67" s="310"/>
      <c r="L67" s="60"/>
      <c r="M67" s="1"/>
      <c r="N67" s="101"/>
      <c r="O67" s="109"/>
      <c r="P67" s="121"/>
    </row>
    <row r="68" spans="1:16">
      <c r="A68" s="294" t="s">
        <v>93</v>
      </c>
      <c r="B68" s="310"/>
      <c r="C68" s="310"/>
      <c r="D68" s="32">
        <f>E68/E67</f>
        <v>0</v>
      </c>
      <c r="E68" s="123">
        <v>0</v>
      </c>
      <c r="F68" s="32">
        <v>259</v>
      </c>
      <c r="G68" s="97">
        <f>F68*E68</f>
        <v>0</v>
      </c>
      <c r="H68" s="11"/>
      <c r="I68" s="306" t="s">
        <v>94</v>
      </c>
      <c r="J68" s="307"/>
      <c r="K68" s="307"/>
      <c r="L68" s="60"/>
      <c r="M68" s="1">
        <v>1.4999999999999999E-2</v>
      </c>
      <c r="N68" s="101">
        <v>0</v>
      </c>
      <c r="O68" s="109">
        <v>15.47</v>
      </c>
      <c r="P68" s="97">
        <f>N68*O68</f>
        <v>0</v>
      </c>
    </row>
    <row r="69" spans="1:16">
      <c r="A69" s="294" t="s">
        <v>17</v>
      </c>
      <c r="B69" s="294"/>
      <c r="C69" s="294"/>
      <c r="D69" s="32">
        <v>0.05</v>
      </c>
      <c r="E69" s="123">
        <v>0</v>
      </c>
      <c r="F69" s="32">
        <f>F49</f>
        <v>975.5</v>
      </c>
      <c r="G69" s="97">
        <f>F69*E69</f>
        <v>0</v>
      </c>
      <c r="H69" s="61"/>
      <c r="I69" s="293" t="s">
        <v>120</v>
      </c>
      <c r="J69" s="294"/>
      <c r="K69" s="294"/>
      <c r="L69" s="53"/>
      <c r="M69" s="168"/>
      <c r="N69" s="101">
        <v>0</v>
      </c>
      <c r="O69" s="109">
        <v>12.31</v>
      </c>
      <c r="P69" s="97">
        <f>N69*O69</f>
        <v>0</v>
      </c>
    </row>
    <row r="70" spans="1:16">
      <c r="A70" s="49" t="s">
        <v>24</v>
      </c>
      <c r="B70" s="49"/>
      <c r="C70" s="49"/>
      <c r="D70" s="32">
        <f>E70/E67</f>
        <v>0</v>
      </c>
      <c r="E70" s="123">
        <v>0</v>
      </c>
      <c r="F70" s="32">
        <v>27</v>
      </c>
      <c r="G70" s="97">
        <f>F70*E70</f>
        <v>0</v>
      </c>
      <c r="H70" s="35" t="e">
        <f>#REF!/#REF!</f>
        <v>#REF!</v>
      </c>
      <c r="I70" s="58"/>
      <c r="J70" s="53"/>
      <c r="K70" s="53"/>
      <c r="L70" s="53"/>
      <c r="M70" s="168"/>
      <c r="N70" s="101"/>
      <c r="O70" s="109"/>
      <c r="P70" s="103">
        <f>SUM(P65:P69)</f>
        <v>861</v>
      </c>
    </row>
    <row r="71" spans="1:16">
      <c r="A71" s="370" t="s">
        <v>137</v>
      </c>
      <c r="B71" s="304"/>
      <c r="C71" s="305"/>
      <c r="D71" s="32"/>
      <c r="E71" s="123">
        <v>25</v>
      </c>
      <c r="F71" s="96" t="s">
        <v>111</v>
      </c>
      <c r="G71" s="95">
        <f>SUM(G68:G70)</f>
        <v>0</v>
      </c>
      <c r="H71" s="11"/>
      <c r="I71" s="298"/>
      <c r="J71" s="301"/>
      <c r="K71" s="301"/>
      <c r="L71" s="53"/>
      <c r="M71" s="168"/>
      <c r="N71" s="101"/>
      <c r="O71" s="96" t="s">
        <v>126</v>
      </c>
      <c r="P71" s="97"/>
    </row>
    <row r="72" spans="1:16">
      <c r="A72" s="371" t="s">
        <v>136</v>
      </c>
      <c r="B72" s="299"/>
      <c r="C72" s="300"/>
      <c r="D72" s="32">
        <v>0.02</v>
      </c>
      <c r="E72" s="123">
        <v>0</v>
      </c>
      <c r="F72" s="32">
        <v>220</v>
      </c>
      <c r="G72" s="97">
        <f>E72*F72</f>
        <v>0</v>
      </c>
      <c r="H72" s="11"/>
      <c r="I72" s="306" t="s">
        <v>125</v>
      </c>
      <c r="J72" s="307"/>
      <c r="K72" s="307"/>
      <c r="L72" s="181">
        <v>200</v>
      </c>
      <c r="M72" s="3"/>
      <c r="N72" s="32">
        <v>200</v>
      </c>
      <c r="P72" s="103"/>
    </row>
    <row r="73" spans="1:16">
      <c r="A73" s="381" t="s">
        <v>23</v>
      </c>
      <c r="B73" s="299"/>
      <c r="C73" s="300"/>
      <c r="D73" s="32">
        <v>0.02</v>
      </c>
      <c r="E73" s="123">
        <v>0</v>
      </c>
      <c r="F73" s="32">
        <v>75</v>
      </c>
      <c r="G73" s="97">
        <f>E73*F73</f>
        <v>0</v>
      </c>
      <c r="H73" s="11"/>
      <c r="I73" s="293" t="s">
        <v>127</v>
      </c>
      <c r="J73" s="310"/>
      <c r="K73" s="310"/>
      <c r="L73" s="181">
        <v>68</v>
      </c>
      <c r="M73" s="3"/>
      <c r="N73" s="32">
        <v>0</v>
      </c>
      <c r="O73" s="32">
        <v>43</v>
      </c>
      <c r="P73" s="97">
        <f>N73*O73</f>
        <v>0</v>
      </c>
    </row>
    <row r="74" spans="1:16">
      <c r="A74" s="307" t="s">
        <v>103</v>
      </c>
      <c r="B74" s="307"/>
      <c r="C74" s="307"/>
      <c r="D74" s="100">
        <v>3.5000000000000003E-2</v>
      </c>
      <c r="E74" s="123">
        <v>50</v>
      </c>
      <c r="F74" s="32">
        <v>12</v>
      </c>
      <c r="G74" s="97">
        <f>E74*F74</f>
        <v>600</v>
      </c>
      <c r="H74" s="11"/>
      <c r="I74" s="293" t="s">
        <v>128</v>
      </c>
      <c r="J74" s="294"/>
      <c r="K74" s="294"/>
      <c r="L74" s="181">
        <v>6.8</v>
      </c>
      <c r="M74" s="3"/>
      <c r="N74" s="32">
        <v>0</v>
      </c>
      <c r="O74" s="32">
        <v>140.81</v>
      </c>
      <c r="P74" s="103">
        <f>N74*O74</f>
        <v>0</v>
      </c>
    </row>
    <row r="75" spans="1:16">
      <c r="A75" s="386" t="s">
        <v>103</v>
      </c>
      <c r="B75" s="386"/>
      <c r="C75" s="386"/>
      <c r="D75" s="100">
        <v>2.4E-2</v>
      </c>
      <c r="E75" s="123">
        <v>40</v>
      </c>
      <c r="F75" s="32">
        <v>20</v>
      </c>
      <c r="G75" s="97">
        <f>E75*F75</f>
        <v>800</v>
      </c>
      <c r="H75" s="11"/>
      <c r="I75" s="385" t="s">
        <v>144</v>
      </c>
      <c r="J75" s="310"/>
      <c r="K75" s="310"/>
      <c r="L75" s="181"/>
      <c r="M75" s="3"/>
      <c r="N75" s="32">
        <v>0</v>
      </c>
      <c r="O75" s="32">
        <v>700</v>
      </c>
      <c r="P75" s="97">
        <f t="shared" ref="P75:P77" si="15">N75*O75</f>
        <v>0</v>
      </c>
    </row>
    <row r="76" spans="1:16">
      <c r="A76" s="382"/>
      <c r="B76" s="383"/>
      <c r="C76" s="384"/>
      <c r="D76" s="100"/>
      <c r="E76" s="123"/>
      <c r="F76" s="32"/>
      <c r="G76" s="95">
        <f>SUM(G72:G75)</f>
        <v>1400</v>
      </c>
      <c r="H76" s="35" t="e">
        <f>H78/#REF!</f>
        <v>#REF!</v>
      </c>
      <c r="I76" s="385" t="s">
        <v>144</v>
      </c>
      <c r="J76" s="310"/>
      <c r="K76" s="310"/>
      <c r="L76" s="198"/>
      <c r="M76" s="173"/>
      <c r="N76" s="32">
        <v>0</v>
      </c>
      <c r="O76" s="98">
        <v>1500</v>
      </c>
      <c r="P76" s="97">
        <f t="shared" si="15"/>
        <v>0</v>
      </c>
    </row>
    <row r="77" spans="1:16" s="59" customFormat="1">
      <c r="A77" s="382"/>
      <c r="B77" s="383"/>
      <c r="C77" s="384"/>
      <c r="D77" s="32"/>
      <c r="E77" s="32"/>
      <c r="F77" s="32" t="s">
        <v>59</v>
      </c>
      <c r="G77" s="77">
        <f>P47</f>
        <v>8871.7572</v>
      </c>
      <c r="H77" s="35"/>
      <c r="I77" s="366" t="s">
        <v>145</v>
      </c>
      <c r="J77" s="299"/>
      <c r="K77" s="299"/>
      <c r="L77" s="198"/>
      <c r="M77" s="173"/>
      <c r="N77" s="230">
        <v>0</v>
      </c>
      <c r="O77" s="231">
        <v>1800</v>
      </c>
      <c r="P77" s="97">
        <f t="shared" si="15"/>
        <v>0</v>
      </c>
    </row>
    <row r="78" spans="1:16">
      <c r="A78" s="382"/>
      <c r="B78" s="383"/>
      <c r="C78" s="384"/>
      <c r="D78" s="32"/>
      <c r="E78" s="32"/>
      <c r="F78" s="32"/>
      <c r="G78" s="77"/>
      <c r="H78" s="67" t="e">
        <f>#REF!+#REF!+#REF!+#REF!+#REF!</f>
        <v>#REF!</v>
      </c>
      <c r="I78" s="298"/>
      <c r="J78" s="301"/>
      <c r="K78" s="301"/>
      <c r="L78" s="195"/>
      <c r="M78" s="168"/>
      <c r="N78" s="1"/>
      <c r="O78" s="11"/>
      <c r="P78" s="103">
        <f>SUM(P73:P77)</f>
        <v>0</v>
      </c>
    </row>
    <row r="79" spans="1:16">
      <c r="A79" s="382"/>
      <c r="B79" s="383"/>
      <c r="C79" s="384"/>
      <c r="D79" s="32"/>
      <c r="E79" s="32"/>
      <c r="F79" s="32"/>
      <c r="G79" s="77"/>
      <c r="H79" s="64"/>
      <c r="I79" s="298"/>
      <c r="J79" s="301"/>
      <c r="K79" s="301"/>
      <c r="L79" s="195"/>
      <c r="M79" s="168"/>
      <c r="N79" s="1"/>
      <c r="O79" s="11"/>
      <c r="P79" s="103"/>
    </row>
    <row r="80" spans="1:16">
      <c r="H80" s="64"/>
      <c r="I80" s="379" t="s">
        <v>101</v>
      </c>
      <c r="J80" s="380"/>
      <c r="K80" s="380"/>
      <c r="L80" s="162"/>
      <c r="M80" s="168"/>
      <c r="N80" s="1"/>
      <c r="O80" s="287"/>
      <c r="P80" s="289"/>
    </row>
    <row r="81" spans="1:19">
      <c r="H81" s="67">
        <f>G70/E67</f>
        <v>0</v>
      </c>
    </row>
    <row r="82" spans="1:19">
      <c r="H82" s="64"/>
    </row>
    <row r="83" spans="1:19">
      <c r="H83" s="64"/>
    </row>
    <row r="84" spans="1:19">
      <c r="H84" s="64"/>
    </row>
    <row r="85" spans="1:19">
      <c r="H85" s="64"/>
    </row>
    <row r="86" spans="1:19">
      <c r="H86" s="64"/>
    </row>
    <row r="87" spans="1:19" s="59" customFormat="1">
      <c r="A87"/>
      <c r="B87"/>
      <c r="C87"/>
      <c r="D87"/>
      <c r="E87"/>
      <c r="F87"/>
      <c r="G87"/>
      <c r="H87" s="62"/>
      <c r="I87"/>
      <c r="J87"/>
      <c r="K87"/>
      <c r="L87"/>
      <c r="M87" s="72"/>
      <c r="N87"/>
      <c r="O87"/>
      <c r="P87"/>
    </row>
    <row r="90" spans="1:19">
      <c r="S90">
        <v>437.68</v>
      </c>
    </row>
  </sheetData>
  <mergeCells count="128">
    <mergeCell ref="A63:C63"/>
    <mergeCell ref="A59:C59"/>
    <mergeCell ref="A60:C60"/>
    <mergeCell ref="I56:K56"/>
    <mergeCell ref="I57:K57"/>
    <mergeCell ref="I58:K58"/>
    <mergeCell ref="A57:C57"/>
    <mergeCell ref="A62:C62"/>
    <mergeCell ref="I34:K34"/>
    <mergeCell ref="A36:C36"/>
    <mergeCell ref="A38:C38"/>
    <mergeCell ref="A34:C34"/>
    <mergeCell ref="I63:K63"/>
    <mergeCell ref="I48:K48"/>
    <mergeCell ref="I53:K53"/>
    <mergeCell ref="I50:L50"/>
    <mergeCell ref="A46:C46"/>
    <mergeCell ref="A47:C47"/>
    <mergeCell ref="I46:K46"/>
    <mergeCell ref="I47:K47"/>
    <mergeCell ref="I42:K42"/>
    <mergeCell ref="I13:L13"/>
    <mergeCell ref="A14:C14"/>
    <mergeCell ref="A15:C15"/>
    <mergeCell ref="I14:L14"/>
    <mergeCell ref="I15:L15"/>
    <mergeCell ref="I22:L22"/>
    <mergeCell ref="A20:C20"/>
    <mergeCell ref="A21:C21"/>
    <mergeCell ref="A22:C22"/>
    <mergeCell ref="A19:C19"/>
    <mergeCell ref="I20:L20"/>
    <mergeCell ref="A17:C17"/>
    <mergeCell ref="A18:C18"/>
    <mergeCell ref="I16:L16"/>
    <mergeCell ref="I17:L17"/>
    <mergeCell ref="I18:L18"/>
    <mergeCell ref="A23:C23"/>
    <mergeCell ref="I26:K26"/>
    <mergeCell ref="A45:C45"/>
    <mergeCell ref="I49:L49"/>
    <mergeCell ref="A39:C39"/>
    <mergeCell ref="A53:C53"/>
    <mergeCell ref="A1:H2"/>
    <mergeCell ref="A3:H4"/>
    <mergeCell ref="A5:H5"/>
    <mergeCell ref="I3:P4"/>
    <mergeCell ref="A10:C10"/>
    <mergeCell ref="I11:L11"/>
    <mergeCell ref="A12:C12"/>
    <mergeCell ref="I12:L12"/>
    <mergeCell ref="A6:H6"/>
    <mergeCell ref="A7:H7"/>
    <mergeCell ref="A8:C8"/>
    <mergeCell ref="I8:L8"/>
    <mergeCell ref="A9:C9"/>
    <mergeCell ref="I9:L9"/>
    <mergeCell ref="I5:P7"/>
    <mergeCell ref="I10:K10"/>
    <mergeCell ref="I1:Q2"/>
    <mergeCell ref="A13:C13"/>
    <mergeCell ref="I65:K65"/>
    <mergeCell ref="I66:K66"/>
    <mergeCell ref="I67:K67"/>
    <mergeCell ref="A67:C67"/>
    <mergeCell ref="A77:C77"/>
    <mergeCell ref="I77:K77"/>
    <mergeCell ref="A75:C75"/>
    <mergeCell ref="A68:C68"/>
    <mergeCell ref="A74:C74"/>
    <mergeCell ref="I80:K80"/>
    <mergeCell ref="A69:C69"/>
    <mergeCell ref="A71:C71"/>
    <mergeCell ref="A72:C72"/>
    <mergeCell ref="A73:C73"/>
    <mergeCell ref="A76:C76"/>
    <mergeCell ref="I75:K75"/>
    <mergeCell ref="I76:K76"/>
    <mergeCell ref="I78:K78"/>
    <mergeCell ref="I79:K79"/>
    <mergeCell ref="A78:C78"/>
    <mergeCell ref="A79:C79"/>
    <mergeCell ref="A24:C24"/>
    <mergeCell ref="I24:K24"/>
    <mergeCell ref="A25:C25"/>
    <mergeCell ref="A51:C51"/>
    <mergeCell ref="A49:C49"/>
    <mergeCell ref="I61:L61"/>
    <mergeCell ref="A26:C26"/>
    <mergeCell ref="I51:L51"/>
    <mergeCell ref="I52:L52"/>
    <mergeCell ref="I55:K55"/>
    <mergeCell ref="I54:K54"/>
    <mergeCell ref="A29:C29"/>
    <mergeCell ref="I29:K29"/>
    <mergeCell ref="A27:C27"/>
    <mergeCell ref="I33:K33"/>
    <mergeCell ref="I39:K39"/>
    <mergeCell ref="A54:C54"/>
    <mergeCell ref="A30:C30"/>
    <mergeCell ref="A35:C35"/>
    <mergeCell ref="A28:C28"/>
    <mergeCell ref="I28:K28"/>
    <mergeCell ref="A33:C33"/>
    <mergeCell ref="O80:P80"/>
    <mergeCell ref="I30:K30"/>
    <mergeCell ref="I31:K31"/>
    <mergeCell ref="A32:C32"/>
    <mergeCell ref="I32:K32"/>
    <mergeCell ref="A61:C61"/>
    <mergeCell ref="A58:C58"/>
    <mergeCell ref="A64:C64"/>
    <mergeCell ref="A65:C65"/>
    <mergeCell ref="I74:K74"/>
    <mergeCell ref="I62:K62"/>
    <mergeCell ref="I71:K71"/>
    <mergeCell ref="I68:K68"/>
    <mergeCell ref="I69:K69"/>
    <mergeCell ref="A55:C55"/>
    <mergeCell ref="I59:L59"/>
    <mergeCell ref="I60:L60"/>
    <mergeCell ref="I72:K72"/>
    <mergeCell ref="I73:K73"/>
    <mergeCell ref="I64:K64"/>
    <mergeCell ref="A40:C40"/>
    <mergeCell ref="A48:C48"/>
    <mergeCell ref="A50:C50"/>
    <mergeCell ref="A52:C52"/>
  </mergeCells>
  <pageMargins left="0.70866141732283472" right="0.70866141732283472" top="0.74803149606299213" bottom="0.74803149606299213" header="0.31496062992125984" footer="0.31496062992125984"/>
  <pageSetup paperSize="9" orientation="landscape" r:id="rId1"/>
  <rowBreaks count="1" manualBreakCount="1">
    <brk id="31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:W51"/>
  <sheetViews>
    <sheetView topLeftCell="A17" workbookViewId="0">
      <selection activeCell="V42" sqref="V42"/>
    </sheetView>
  </sheetViews>
  <sheetFormatPr defaultRowHeight="15"/>
  <cols>
    <col min="4" max="4" width="11.42578125" customWidth="1"/>
    <col min="5" max="5" width="0.140625" customWidth="1"/>
    <col min="8" max="8" width="9.28515625" customWidth="1"/>
    <col min="9" max="9" width="8.7109375" hidden="1" customWidth="1"/>
    <col min="12" max="12" width="11.42578125" customWidth="1"/>
    <col min="13" max="13" width="10" customWidth="1"/>
    <col min="14" max="14" width="8.7109375" hidden="1" customWidth="1"/>
    <col min="15" max="15" width="0.28515625" hidden="1" customWidth="1"/>
    <col min="16" max="17" width="9.140625" hidden="1" customWidth="1"/>
    <col min="18" max="18" width="11.140625" customWidth="1"/>
    <col min="21" max="21" width="11.42578125" customWidth="1"/>
    <col min="23" max="23" width="12.42578125" customWidth="1"/>
  </cols>
  <sheetData>
    <row r="1" spans="1:20" ht="15" customHeight="1">
      <c r="A1" s="417"/>
      <c r="B1" s="418"/>
      <c r="C1" s="418"/>
      <c r="D1" s="418"/>
      <c r="E1" s="418"/>
      <c r="F1" s="418"/>
      <c r="G1" s="418"/>
      <c r="H1" s="419"/>
      <c r="I1" s="328" t="str">
        <f>Д.П.!I1</f>
        <v>Утверждаю: 03 декабря  2025г</v>
      </c>
      <c r="J1" s="329"/>
      <c r="K1" s="329"/>
      <c r="L1" s="329"/>
      <c r="M1" s="329"/>
      <c r="N1" s="329"/>
      <c r="O1" s="329"/>
      <c r="P1" s="329"/>
      <c r="Q1" s="329"/>
      <c r="R1" s="329"/>
      <c r="S1" s="329"/>
      <c r="T1" s="338"/>
    </row>
    <row r="2" spans="1:20" ht="15.75" customHeight="1">
      <c r="A2" s="420"/>
      <c r="B2" s="421"/>
      <c r="C2" s="421"/>
      <c r="D2" s="421"/>
      <c r="E2" s="421"/>
      <c r="F2" s="421"/>
      <c r="G2" s="421"/>
      <c r="H2" s="422"/>
      <c r="I2" s="349"/>
      <c r="J2" s="350"/>
      <c r="K2" s="350"/>
      <c r="L2" s="350"/>
      <c r="M2" s="350"/>
      <c r="N2" s="350"/>
      <c r="O2" s="350"/>
      <c r="P2" s="350"/>
      <c r="Q2" s="350"/>
      <c r="R2" s="350"/>
      <c r="S2" s="350"/>
      <c r="T2" s="351"/>
    </row>
    <row r="3" spans="1:20" ht="15" customHeight="1">
      <c r="A3" s="423" t="s">
        <v>70</v>
      </c>
      <c r="B3" s="424"/>
      <c r="C3" s="424"/>
      <c r="D3" s="424"/>
      <c r="E3" s="424"/>
      <c r="F3" s="424"/>
      <c r="G3" s="424"/>
      <c r="H3" s="425"/>
      <c r="I3" s="349" t="s">
        <v>112</v>
      </c>
      <c r="J3" s="350"/>
      <c r="K3" s="350"/>
      <c r="L3" s="350"/>
      <c r="M3" s="350"/>
      <c r="N3" s="350"/>
      <c r="O3" s="350"/>
      <c r="P3" s="350"/>
      <c r="Q3" s="350"/>
      <c r="R3" s="350"/>
      <c r="S3" s="350"/>
      <c r="T3" s="351"/>
    </row>
    <row r="4" spans="1:20" ht="12" customHeight="1">
      <c r="A4" s="423"/>
      <c r="B4" s="424"/>
      <c r="C4" s="424"/>
      <c r="D4" s="424"/>
      <c r="E4" s="424"/>
      <c r="F4" s="424"/>
      <c r="G4" s="424"/>
      <c r="H4" s="425"/>
      <c r="I4" s="349"/>
      <c r="J4" s="350"/>
      <c r="K4" s="350"/>
      <c r="L4" s="350"/>
      <c r="M4" s="350"/>
      <c r="N4" s="350"/>
      <c r="O4" s="350"/>
      <c r="P4" s="350"/>
      <c r="Q4" s="350"/>
      <c r="R4" s="350"/>
      <c r="S4" s="350"/>
      <c r="T4" s="351"/>
    </row>
    <row r="5" spans="1:20" ht="24" customHeight="1" thickBot="1">
      <c r="A5" s="28"/>
      <c r="B5" s="29"/>
      <c r="C5" s="29"/>
      <c r="D5" s="29"/>
      <c r="E5" s="29"/>
      <c r="F5" s="29"/>
      <c r="G5" s="29"/>
      <c r="H5" s="31"/>
      <c r="I5" s="151"/>
      <c r="J5" s="150"/>
      <c r="K5" s="150"/>
      <c r="L5" s="150"/>
      <c r="M5" s="150"/>
      <c r="N5" s="150"/>
      <c r="O5" s="150"/>
      <c r="P5" s="150"/>
      <c r="Q5" s="150"/>
      <c r="R5" s="150"/>
      <c r="S5" s="150"/>
      <c r="T5" s="152"/>
    </row>
    <row r="6" spans="1:20" ht="26.25" customHeight="1">
      <c r="A6" s="153"/>
      <c r="B6" s="76"/>
      <c r="C6" s="76"/>
      <c r="D6" s="429" t="s">
        <v>50</v>
      </c>
      <c r="E6" s="430"/>
      <c r="F6" s="430"/>
      <c r="G6" s="430"/>
      <c r="H6" s="430"/>
      <c r="I6" s="430"/>
      <c r="J6" s="430"/>
      <c r="K6" s="431"/>
      <c r="L6" s="388"/>
      <c r="M6" s="388"/>
      <c r="N6" s="388"/>
      <c r="O6" s="388"/>
      <c r="P6" s="388"/>
      <c r="Q6" s="388"/>
      <c r="R6" s="388"/>
      <c r="S6" s="388"/>
      <c r="T6" s="426"/>
    </row>
    <row r="7" spans="1:20" ht="15.75" thickBot="1">
      <c r="A7" s="27" t="s">
        <v>51</v>
      </c>
      <c r="B7" s="19"/>
      <c r="C7" s="19"/>
      <c r="D7" s="432"/>
      <c r="E7" s="433"/>
      <c r="F7" s="433"/>
      <c r="G7" s="433"/>
      <c r="H7" s="433"/>
      <c r="I7" s="433"/>
      <c r="J7" s="433"/>
      <c r="K7" s="434"/>
      <c r="L7" s="427"/>
      <c r="M7" s="427"/>
      <c r="N7" s="427"/>
      <c r="O7" s="427"/>
      <c r="P7" s="427"/>
      <c r="Q7" s="427"/>
      <c r="R7" s="427"/>
      <c r="S7" s="427"/>
      <c r="T7" s="428"/>
    </row>
    <row r="8" spans="1:20" ht="27" thickBot="1">
      <c r="A8" s="28" t="s">
        <v>52</v>
      </c>
      <c r="B8" s="415" t="s">
        <v>49</v>
      </c>
      <c r="C8" s="415"/>
      <c r="D8" s="415"/>
      <c r="E8" s="415"/>
      <c r="F8" s="29"/>
      <c r="G8" s="29"/>
      <c r="H8" s="29"/>
      <c r="I8" s="154"/>
      <c r="J8" s="29"/>
      <c r="K8" s="29"/>
      <c r="L8" s="321"/>
      <c r="M8" s="321"/>
      <c r="N8" s="321"/>
      <c r="O8" s="321"/>
      <c r="P8" s="321"/>
      <c r="Q8" s="321"/>
      <c r="R8" s="321"/>
      <c r="S8" s="321"/>
      <c r="T8" s="322"/>
    </row>
    <row r="9" spans="1:20" ht="15.75" thickBot="1">
      <c r="A9" s="146" t="s">
        <v>53</v>
      </c>
      <c r="B9" s="416" t="s">
        <v>57</v>
      </c>
      <c r="C9" s="416"/>
      <c r="D9" s="416"/>
      <c r="E9" s="416"/>
      <c r="F9" s="147" t="s">
        <v>91</v>
      </c>
      <c r="G9" s="147" t="s">
        <v>56</v>
      </c>
      <c r="H9" s="147" t="s">
        <v>55</v>
      </c>
      <c r="I9" s="148" t="s">
        <v>121</v>
      </c>
      <c r="J9" s="147"/>
      <c r="K9" s="147" t="s">
        <v>124</v>
      </c>
      <c r="L9" s="143" t="s">
        <v>92</v>
      </c>
      <c r="M9" s="144" t="s">
        <v>103</v>
      </c>
      <c r="N9" s="149" t="s">
        <v>104</v>
      </c>
      <c r="O9" s="149" t="s">
        <v>36</v>
      </c>
      <c r="P9" s="143" t="s">
        <v>54</v>
      </c>
      <c r="Q9" s="147" t="s">
        <v>36</v>
      </c>
      <c r="R9" s="155" t="s">
        <v>54</v>
      </c>
      <c r="S9" s="156" t="s">
        <v>36</v>
      </c>
      <c r="T9" s="157" t="s">
        <v>37</v>
      </c>
    </row>
    <row r="10" spans="1:20" ht="15.75" thickBot="1">
      <c r="A10" s="158">
        <v>1</v>
      </c>
      <c r="B10" s="413" t="str">
        <f>Д.П.!I9</f>
        <v>картофель</v>
      </c>
      <c r="C10" s="414"/>
      <c r="D10" s="414"/>
      <c r="E10" s="414"/>
      <c r="F10" s="78">
        <f>Д.П.!N9</f>
        <v>13.5</v>
      </c>
      <c r="G10" s="78"/>
      <c r="H10" s="78">
        <v>9.6</v>
      </c>
      <c r="I10" s="78"/>
      <c r="J10" s="78"/>
      <c r="K10" s="78">
        <v>1.56</v>
      </c>
      <c r="L10" s="78">
        <v>3.2</v>
      </c>
      <c r="M10" s="136"/>
      <c r="N10" s="142"/>
      <c r="O10" s="142"/>
      <c r="P10" s="145"/>
      <c r="Q10" s="138"/>
      <c r="R10" s="160">
        <f>F10+G10+H10+J10+K10+L10+M10</f>
        <v>27.86</v>
      </c>
      <c r="S10" s="78">
        <f>Д.П.!O9</f>
        <v>30</v>
      </c>
      <c r="T10" s="136">
        <f>R10*S10</f>
        <v>835.8</v>
      </c>
    </row>
    <row r="11" spans="1:20" ht="15.75" thickBot="1">
      <c r="A11" s="30">
        <f>A10+1</f>
        <v>2</v>
      </c>
      <c r="B11" s="413" t="str">
        <f>Д.П.!I10</f>
        <v>свекла</v>
      </c>
      <c r="C11" s="414"/>
      <c r="D11" s="414"/>
      <c r="E11" s="414"/>
      <c r="F11" s="78">
        <f>Д.П.!N10</f>
        <v>1.5</v>
      </c>
      <c r="G11" s="12"/>
      <c r="H11" s="12">
        <v>3.65</v>
      </c>
      <c r="I11" s="12"/>
      <c r="J11" s="12"/>
      <c r="K11" s="12">
        <v>0.35</v>
      </c>
      <c r="L11" s="12">
        <v>1.02</v>
      </c>
      <c r="M11" s="132"/>
      <c r="N11" s="47"/>
      <c r="O11" s="47"/>
      <c r="P11" s="52"/>
      <c r="Q11" s="34"/>
      <c r="R11" s="160">
        <f t="shared" ref="R11:R47" si="0">F11+G11+H11+J11+K11+L11+M11</f>
        <v>6.52</v>
      </c>
      <c r="S11" s="78">
        <f>Д.П.!O10</f>
        <v>55</v>
      </c>
      <c r="T11" s="136">
        <f t="shared" ref="T11:T47" si="1">R11*S11</f>
        <v>358.59999999999997</v>
      </c>
    </row>
    <row r="12" spans="1:20" ht="15.75" thickBot="1">
      <c r="A12" s="30">
        <f t="shared" ref="A12:A43" si="2">A11+1</f>
        <v>3</v>
      </c>
      <c r="B12" s="413" t="str">
        <f>Д.П.!I11</f>
        <v>капуста свежая</v>
      </c>
      <c r="C12" s="414"/>
      <c r="D12" s="414"/>
      <c r="E12" s="414"/>
      <c r="F12" s="78">
        <f>Д.П.!N11</f>
        <v>0.75</v>
      </c>
      <c r="G12" s="12"/>
      <c r="H12" s="12">
        <v>0.75</v>
      </c>
      <c r="I12" s="12"/>
      <c r="J12" s="12"/>
      <c r="K12" s="12">
        <v>0.1</v>
      </c>
      <c r="L12" s="12">
        <v>0.25</v>
      </c>
      <c r="M12" s="132"/>
      <c r="N12" s="47"/>
      <c r="O12" s="47"/>
      <c r="P12" s="52"/>
      <c r="Q12" s="34"/>
      <c r="R12" s="160">
        <f t="shared" si="0"/>
        <v>1.85</v>
      </c>
      <c r="S12" s="78">
        <f>Д.П.!O11</f>
        <v>45</v>
      </c>
      <c r="T12" s="136">
        <f t="shared" si="1"/>
        <v>83.25</v>
      </c>
    </row>
    <row r="13" spans="1:20" ht="15.75" thickBot="1">
      <c r="A13" s="30">
        <f t="shared" si="2"/>
        <v>4</v>
      </c>
      <c r="B13" s="413" t="str">
        <f>Д.П.!I12</f>
        <v>лук репчатый</v>
      </c>
      <c r="C13" s="414"/>
      <c r="D13" s="414"/>
      <c r="E13" s="414"/>
      <c r="F13" s="78">
        <f>Д.П.!N12</f>
        <v>1.3599999999999999</v>
      </c>
      <c r="G13" s="12"/>
      <c r="H13" s="12">
        <v>1.05</v>
      </c>
      <c r="I13" s="12"/>
      <c r="J13" s="12"/>
      <c r="K13" s="12">
        <v>0.2</v>
      </c>
      <c r="L13" s="12">
        <v>0.35</v>
      </c>
      <c r="M13" s="132"/>
      <c r="N13" s="47"/>
      <c r="O13" s="47"/>
      <c r="P13" s="52"/>
      <c r="Q13" s="34"/>
      <c r="R13" s="160">
        <f t="shared" si="0"/>
        <v>2.9600000000000004</v>
      </c>
      <c r="S13" s="78">
        <f>Д.П.!O12</f>
        <v>55</v>
      </c>
      <c r="T13" s="136">
        <f t="shared" si="1"/>
        <v>162.80000000000001</v>
      </c>
    </row>
    <row r="14" spans="1:20" ht="15.75" thickBot="1">
      <c r="A14" s="30">
        <f t="shared" si="2"/>
        <v>5</v>
      </c>
      <c r="B14" s="413" t="str">
        <f>Д.П.!I13</f>
        <v>томат паста</v>
      </c>
      <c r="C14" s="414"/>
      <c r="D14" s="414"/>
      <c r="E14" s="414"/>
      <c r="F14" s="78">
        <f>Д.П.!N13</f>
        <v>0.5</v>
      </c>
      <c r="G14" s="12"/>
      <c r="H14" s="12">
        <v>0.1</v>
      </c>
      <c r="I14" s="12"/>
      <c r="J14" s="12"/>
      <c r="K14" s="12"/>
      <c r="L14" s="12">
        <v>0.05</v>
      </c>
      <c r="M14" s="132"/>
      <c r="N14" s="47"/>
      <c r="O14" s="47"/>
      <c r="P14" s="52"/>
      <c r="Q14" s="34"/>
      <c r="R14" s="160">
        <f t="shared" si="0"/>
        <v>0.65</v>
      </c>
      <c r="S14" s="78">
        <f>Д.П.!O13</f>
        <v>260</v>
      </c>
      <c r="T14" s="136">
        <f t="shared" si="1"/>
        <v>169</v>
      </c>
    </row>
    <row r="15" spans="1:20" ht="15.75" thickBot="1">
      <c r="A15" s="30">
        <f t="shared" si="2"/>
        <v>6</v>
      </c>
      <c r="B15" s="413" t="str">
        <f>Д.П.!I14</f>
        <v>морковь</v>
      </c>
      <c r="C15" s="414"/>
      <c r="D15" s="414"/>
      <c r="E15" s="414"/>
      <c r="F15" s="78">
        <f>Д.П.!N14</f>
        <v>0.56000000000000005</v>
      </c>
      <c r="G15" s="12"/>
      <c r="H15" s="12">
        <v>0.36</v>
      </c>
      <c r="I15" s="12"/>
      <c r="J15" s="12"/>
      <c r="K15" s="12">
        <v>0.05</v>
      </c>
      <c r="L15" s="12">
        <v>0.12</v>
      </c>
      <c r="M15" s="132"/>
      <c r="N15" s="47"/>
      <c r="O15" s="47"/>
      <c r="P15" s="52"/>
      <c r="Q15" s="34"/>
      <c r="R15" s="160">
        <f t="shared" si="0"/>
        <v>1.0900000000000001</v>
      </c>
      <c r="S15" s="78">
        <f>Д.П.!O14</f>
        <v>65</v>
      </c>
      <c r="T15" s="136">
        <f t="shared" si="1"/>
        <v>70.850000000000009</v>
      </c>
    </row>
    <row r="16" spans="1:20" ht="15.75" thickBot="1">
      <c r="A16" s="30">
        <f t="shared" si="2"/>
        <v>7</v>
      </c>
      <c r="B16" s="413" t="str">
        <f>Д.П.!I15</f>
        <v>масло растительное</v>
      </c>
      <c r="C16" s="414"/>
      <c r="D16" s="414"/>
      <c r="E16" s="414"/>
      <c r="F16" s="78">
        <f>Д.П.!N15</f>
        <v>2</v>
      </c>
      <c r="G16" s="12">
        <v>2.4</v>
      </c>
      <c r="H16" s="12">
        <v>0.22</v>
      </c>
      <c r="I16" s="12"/>
      <c r="J16" s="12"/>
      <c r="K16" s="12">
        <v>0.09</v>
      </c>
      <c r="L16" s="12">
        <v>0.1</v>
      </c>
      <c r="M16" s="132"/>
      <c r="N16" s="47"/>
      <c r="O16" s="47"/>
      <c r="P16" s="52"/>
      <c r="Q16" s="34"/>
      <c r="R16" s="160">
        <f t="shared" si="0"/>
        <v>4.8099999999999996</v>
      </c>
      <c r="S16" s="78">
        <f>Д.П.!O15</f>
        <v>162.18</v>
      </c>
      <c r="T16" s="136">
        <f t="shared" si="1"/>
        <v>780.08579999999995</v>
      </c>
    </row>
    <row r="17" spans="1:20" ht="15.75" thickBot="1">
      <c r="A17" s="30">
        <f t="shared" si="2"/>
        <v>8</v>
      </c>
      <c r="B17" s="413" t="str">
        <f>Д.П.!I16</f>
        <v>мясо говядина</v>
      </c>
      <c r="C17" s="414"/>
      <c r="D17" s="414"/>
      <c r="E17" s="414"/>
      <c r="F17" s="78">
        <f>Д.П.!N16</f>
        <v>5.91</v>
      </c>
      <c r="G17" s="12"/>
      <c r="H17" s="12">
        <v>4.3099999999999996</v>
      </c>
      <c r="I17" s="12"/>
      <c r="J17" s="12"/>
      <c r="K17" s="12">
        <v>0.63</v>
      </c>
      <c r="L17" s="12">
        <v>1.77</v>
      </c>
      <c r="M17" s="132"/>
      <c r="N17" s="47"/>
      <c r="O17" s="47"/>
      <c r="P17" s="52"/>
      <c r="Q17" s="34"/>
      <c r="R17" s="160">
        <f t="shared" si="0"/>
        <v>12.62</v>
      </c>
      <c r="S17" s="78">
        <f>Д.П.!O16</f>
        <v>500</v>
      </c>
      <c r="T17" s="136">
        <f t="shared" si="1"/>
        <v>6310</v>
      </c>
    </row>
    <row r="18" spans="1:20" ht="15.75" thickBot="1">
      <c r="A18" s="30">
        <f t="shared" si="2"/>
        <v>9</v>
      </c>
      <c r="B18" s="413" t="str">
        <f>Д.П.!I17</f>
        <v>майонез</v>
      </c>
      <c r="C18" s="414"/>
      <c r="D18" s="414"/>
      <c r="E18" s="414"/>
      <c r="F18" s="78">
        <f>Д.П.!N17</f>
        <v>1.6</v>
      </c>
      <c r="G18" s="12"/>
      <c r="H18" s="12"/>
      <c r="I18" s="12"/>
      <c r="J18" s="12"/>
      <c r="K18" s="12"/>
      <c r="L18" s="12"/>
      <c r="M18" s="132"/>
      <c r="N18" s="47"/>
      <c r="O18" s="47"/>
      <c r="P18" s="52"/>
      <c r="Q18" s="34"/>
      <c r="R18" s="160">
        <f t="shared" si="0"/>
        <v>1.6</v>
      </c>
      <c r="S18" s="78">
        <f>Д.П.!O17</f>
        <v>264.57</v>
      </c>
      <c r="T18" s="136">
        <f t="shared" si="1"/>
        <v>423.31200000000001</v>
      </c>
    </row>
    <row r="19" spans="1:20" ht="15.75" thickBot="1">
      <c r="A19" s="30">
        <f t="shared" si="2"/>
        <v>10</v>
      </c>
      <c r="B19" s="413" t="str">
        <f>Д.П.!I18</f>
        <v>мясо куры</v>
      </c>
      <c r="C19" s="414"/>
      <c r="D19" s="414"/>
      <c r="E19" s="414"/>
      <c r="F19" s="78">
        <f>Д.П.!N18</f>
        <v>1</v>
      </c>
      <c r="G19" s="12"/>
      <c r="H19" s="12"/>
      <c r="I19" s="12"/>
      <c r="J19" s="12"/>
      <c r="K19" s="12"/>
      <c r="L19" s="12"/>
      <c r="M19" s="132"/>
      <c r="N19" s="47"/>
      <c r="O19" s="47"/>
      <c r="P19" s="52"/>
      <c r="Q19" s="34"/>
      <c r="R19" s="160">
        <f t="shared" si="0"/>
        <v>1</v>
      </c>
      <c r="S19" s="78">
        <f>Д.П.!O18</f>
        <v>474</v>
      </c>
      <c r="T19" s="136">
        <f t="shared" si="1"/>
        <v>474</v>
      </c>
    </row>
    <row r="20" spans="1:20" ht="15.75" thickBot="1">
      <c r="A20" s="30">
        <f t="shared" si="2"/>
        <v>11</v>
      </c>
      <c r="B20" s="413" t="s">
        <v>152</v>
      </c>
      <c r="C20" s="414"/>
      <c r="D20" s="414"/>
      <c r="E20" s="414"/>
      <c r="F20" s="78"/>
      <c r="G20" s="12">
        <v>36.281999999999996</v>
      </c>
      <c r="H20" s="12"/>
      <c r="I20" s="12"/>
      <c r="J20" s="12"/>
      <c r="K20" s="12"/>
      <c r="L20" s="12"/>
      <c r="M20" s="132"/>
      <c r="N20" s="47"/>
      <c r="O20" s="47"/>
      <c r="P20" s="52"/>
      <c r="Q20" s="34"/>
      <c r="R20" s="160">
        <f t="shared" si="0"/>
        <v>36.281999999999996</v>
      </c>
      <c r="S20" s="78">
        <v>233</v>
      </c>
      <c r="T20" s="136">
        <f t="shared" si="1"/>
        <v>8453.7059999999983</v>
      </c>
    </row>
    <row r="21" spans="1:20" ht="15.75" thickBot="1">
      <c r="A21" s="30">
        <f t="shared" si="2"/>
        <v>12</v>
      </c>
      <c r="B21" s="413" t="str">
        <f>Д.П.!I19</f>
        <v>сахар</v>
      </c>
      <c r="C21" s="414"/>
      <c r="D21" s="414"/>
      <c r="E21" s="414"/>
      <c r="F21" s="78">
        <f>Д.П.!N19</f>
        <v>3.19</v>
      </c>
      <c r="G21" s="12">
        <v>4.4000000000000004</v>
      </c>
      <c r="H21" s="12">
        <v>0.61</v>
      </c>
      <c r="I21" s="12"/>
      <c r="J21" s="12"/>
      <c r="K21" s="12">
        <v>0.15</v>
      </c>
      <c r="L21" s="12">
        <v>0.6</v>
      </c>
      <c r="M21" s="132"/>
      <c r="N21" s="47"/>
      <c r="O21" s="47"/>
      <c r="P21" s="52"/>
      <c r="Q21" s="34"/>
      <c r="R21" s="160">
        <f t="shared" si="0"/>
        <v>8.9499999999999993</v>
      </c>
      <c r="S21" s="78">
        <f>Д.П.!O19</f>
        <v>75</v>
      </c>
      <c r="T21" s="136">
        <f t="shared" si="1"/>
        <v>671.25</v>
      </c>
    </row>
    <row r="22" spans="1:20" ht="15.75" thickBot="1">
      <c r="A22" s="30">
        <f t="shared" si="2"/>
        <v>13</v>
      </c>
      <c r="B22" s="413" t="str">
        <f>Д.П.!I20</f>
        <v>зелень</v>
      </c>
      <c r="C22" s="414"/>
      <c r="D22" s="414"/>
      <c r="E22" s="414"/>
      <c r="F22" s="78">
        <f>Д.П.!N20</f>
        <v>0.12</v>
      </c>
      <c r="G22" s="12"/>
      <c r="H22" s="12">
        <v>0.05</v>
      </c>
      <c r="I22" s="12"/>
      <c r="J22" s="12"/>
      <c r="K22" s="12"/>
      <c r="L22" s="12"/>
      <c r="M22" s="132"/>
      <c r="N22" s="47"/>
      <c r="O22" s="47"/>
      <c r="P22" s="52"/>
      <c r="Q22" s="34"/>
      <c r="R22" s="160">
        <f t="shared" si="0"/>
        <v>0.16999999999999998</v>
      </c>
      <c r="S22" s="78">
        <f>Д.П.!O20</f>
        <v>290</v>
      </c>
      <c r="T22" s="136">
        <f t="shared" si="1"/>
        <v>49.3</v>
      </c>
    </row>
    <row r="23" spans="1:20" ht="15.75" thickBot="1">
      <c r="A23" s="30">
        <f t="shared" si="2"/>
        <v>14</v>
      </c>
      <c r="B23" s="413" t="str">
        <f>Д.П.!I21</f>
        <v>соль</v>
      </c>
      <c r="C23" s="414"/>
      <c r="D23" s="414"/>
      <c r="E23" s="414"/>
      <c r="F23" s="78">
        <f>Д.П.!N21</f>
        <v>1</v>
      </c>
      <c r="G23" s="12">
        <v>1</v>
      </c>
      <c r="H23" s="12"/>
      <c r="I23" s="12"/>
      <c r="J23" s="12"/>
      <c r="K23" s="12"/>
      <c r="L23" s="12"/>
      <c r="M23" s="132"/>
      <c r="N23" s="47"/>
      <c r="O23" s="47"/>
      <c r="P23" s="52"/>
      <c r="Q23" s="34"/>
      <c r="R23" s="160">
        <f t="shared" si="0"/>
        <v>2</v>
      </c>
      <c r="S23" s="78">
        <f>Д.П.!O21</f>
        <v>20</v>
      </c>
      <c r="T23" s="136">
        <f t="shared" si="1"/>
        <v>40</v>
      </c>
    </row>
    <row r="24" spans="1:20" ht="15.75" thickBot="1">
      <c r="A24" s="30">
        <f t="shared" si="2"/>
        <v>15</v>
      </c>
      <c r="B24" s="413" t="str">
        <f>Д.П.!I22</f>
        <v>мука</v>
      </c>
      <c r="C24" s="414"/>
      <c r="D24" s="414"/>
      <c r="E24" s="414"/>
      <c r="F24" s="78">
        <f>Д.П.!N22</f>
        <v>4.4550000000000001</v>
      </c>
      <c r="G24" s="12"/>
      <c r="H24" s="12"/>
      <c r="I24" s="12"/>
      <c r="J24" s="12"/>
      <c r="K24" s="12"/>
      <c r="L24" s="12"/>
      <c r="M24" s="132"/>
      <c r="N24" s="47"/>
      <c r="O24" s="47"/>
      <c r="P24" s="52"/>
      <c r="Q24" s="34"/>
      <c r="R24" s="160">
        <f t="shared" si="0"/>
        <v>4.4550000000000001</v>
      </c>
      <c r="S24" s="78">
        <f>Д.П.!O22</f>
        <v>48.64</v>
      </c>
      <c r="T24" s="136">
        <f t="shared" si="1"/>
        <v>216.69120000000001</v>
      </c>
    </row>
    <row r="25" spans="1:20" ht="15.75" thickBot="1">
      <c r="A25" s="30">
        <f t="shared" si="2"/>
        <v>16</v>
      </c>
      <c r="B25" s="413" t="str">
        <f>Д.П.!I23</f>
        <v>мука</v>
      </c>
      <c r="C25" s="414"/>
      <c r="D25" s="414"/>
      <c r="E25" s="414"/>
      <c r="F25" s="78">
        <v>0.5</v>
      </c>
      <c r="G25" s="12"/>
      <c r="H25" s="12"/>
      <c r="I25" s="12"/>
      <c r="J25" s="12"/>
      <c r="K25" s="12"/>
      <c r="L25" s="12"/>
      <c r="M25" s="132"/>
      <c r="N25" s="47"/>
      <c r="O25" s="47"/>
      <c r="P25" s="52"/>
      <c r="Q25" s="34"/>
      <c r="R25" s="160">
        <f t="shared" si="0"/>
        <v>0.5</v>
      </c>
      <c r="S25" s="78">
        <v>39</v>
      </c>
      <c r="T25" s="136">
        <f t="shared" si="1"/>
        <v>19.5</v>
      </c>
    </row>
    <row r="26" spans="1:20" ht="15.75" thickBot="1">
      <c r="A26" s="30">
        <f t="shared" si="2"/>
        <v>17</v>
      </c>
      <c r="B26" s="413" t="s">
        <v>150</v>
      </c>
      <c r="C26" s="414"/>
      <c r="D26" s="414"/>
      <c r="E26" s="414"/>
      <c r="F26" s="78"/>
      <c r="G26" s="12"/>
      <c r="H26" s="12">
        <v>0.9</v>
      </c>
      <c r="I26" s="12"/>
      <c r="J26" s="12"/>
      <c r="K26" s="12">
        <v>0.15</v>
      </c>
      <c r="L26" s="12">
        <v>0.45</v>
      </c>
      <c r="M26" s="132"/>
      <c r="N26" s="47"/>
      <c r="O26" s="47"/>
      <c r="P26" s="52"/>
      <c r="Q26" s="34"/>
      <c r="R26" s="160">
        <f t="shared" si="0"/>
        <v>1.5</v>
      </c>
      <c r="S26" s="78">
        <v>156</v>
      </c>
      <c r="T26" s="136">
        <f t="shared" si="1"/>
        <v>234</v>
      </c>
    </row>
    <row r="27" spans="1:20" ht="15.75" thickBot="1">
      <c r="A27" s="30">
        <f t="shared" si="2"/>
        <v>18</v>
      </c>
      <c r="B27" s="413" t="str">
        <f>Д.П.!I24</f>
        <v>яйцо столовое</v>
      </c>
      <c r="C27" s="414"/>
      <c r="D27" s="414"/>
      <c r="E27" s="414"/>
      <c r="F27" s="78">
        <f>Д.П.!N24</f>
        <v>23</v>
      </c>
      <c r="G27" s="12"/>
      <c r="H27" s="12">
        <v>1</v>
      </c>
      <c r="I27" s="12"/>
      <c r="J27" s="12"/>
      <c r="K27" s="12">
        <v>1</v>
      </c>
      <c r="L27" s="12">
        <v>1</v>
      </c>
      <c r="M27" s="132"/>
      <c r="N27" s="47"/>
      <c r="O27" s="47"/>
      <c r="P27" s="52"/>
      <c r="Q27" s="34"/>
      <c r="R27" s="160">
        <f t="shared" si="0"/>
        <v>26</v>
      </c>
      <c r="S27" s="78">
        <f>Д.П.!O24</f>
        <v>7</v>
      </c>
      <c r="T27" s="136">
        <f t="shared" si="1"/>
        <v>182</v>
      </c>
    </row>
    <row r="28" spans="1:20" ht="15.75" thickBot="1">
      <c r="A28" s="30">
        <f t="shared" si="2"/>
        <v>19</v>
      </c>
      <c r="B28" s="413" t="str">
        <f>Д.П.!I25</f>
        <v>дрожжи</v>
      </c>
      <c r="C28" s="414"/>
      <c r="D28" s="414"/>
      <c r="E28" s="414"/>
      <c r="F28" s="78">
        <f>Д.П.!N25</f>
        <v>0.04</v>
      </c>
      <c r="G28" s="12"/>
      <c r="H28" s="12"/>
      <c r="I28" s="12"/>
      <c r="J28" s="12"/>
      <c r="K28" s="12"/>
      <c r="L28" s="12"/>
      <c r="M28" s="132"/>
      <c r="N28" s="47"/>
      <c r="O28" s="47"/>
      <c r="P28" s="52"/>
      <c r="Q28" s="34"/>
      <c r="R28" s="160">
        <f t="shared" si="0"/>
        <v>0.04</v>
      </c>
      <c r="S28" s="78">
        <f>Д.П.!O25</f>
        <v>158</v>
      </c>
      <c r="T28" s="136">
        <f t="shared" si="1"/>
        <v>6.32</v>
      </c>
    </row>
    <row r="29" spans="1:20" ht="15.75" thickBot="1">
      <c r="A29" s="30">
        <f t="shared" si="2"/>
        <v>20</v>
      </c>
      <c r="B29" s="413" t="str">
        <f>Д.П.!I26</f>
        <v>молоко сгущёное</v>
      </c>
      <c r="C29" s="414"/>
      <c r="D29" s="414"/>
      <c r="E29" s="414"/>
      <c r="F29" s="78">
        <f>Д.П.!N26</f>
        <v>0.6</v>
      </c>
      <c r="G29" s="12"/>
      <c r="H29" s="12"/>
      <c r="I29" s="12"/>
      <c r="J29" s="12"/>
      <c r="K29" s="12"/>
      <c r="L29" s="12"/>
      <c r="M29" s="132"/>
      <c r="N29" s="47"/>
      <c r="O29" s="47"/>
      <c r="P29" s="52"/>
      <c r="Q29" s="34"/>
      <c r="R29" s="160">
        <f t="shared" si="0"/>
        <v>0.6</v>
      </c>
      <c r="S29" s="78">
        <f>Д.П.!O26</f>
        <v>348.65</v>
      </c>
      <c r="T29" s="136">
        <f t="shared" si="1"/>
        <v>209.18999999999997</v>
      </c>
    </row>
    <row r="30" spans="1:20" ht="15.75" thickBot="1">
      <c r="A30" s="30">
        <f t="shared" si="2"/>
        <v>21</v>
      </c>
      <c r="B30" s="413" t="s">
        <v>153</v>
      </c>
      <c r="C30" s="414"/>
      <c r="D30" s="414"/>
      <c r="E30" s="414"/>
      <c r="F30" s="78">
        <f>Д.П.!N27</f>
        <v>0</v>
      </c>
      <c r="G30" s="12"/>
      <c r="H30" s="12">
        <v>4.5199999999999996</v>
      </c>
      <c r="I30" s="12"/>
      <c r="J30" s="12"/>
      <c r="K30" s="12"/>
      <c r="L30" s="12"/>
      <c r="M30" s="132"/>
      <c r="N30" s="47"/>
      <c r="O30" s="47"/>
      <c r="P30" s="52"/>
      <c r="Q30" s="34"/>
      <c r="R30" s="160">
        <f t="shared" si="0"/>
        <v>4.5199999999999996</v>
      </c>
      <c r="S30" s="78">
        <v>145</v>
      </c>
      <c r="T30" s="136">
        <f t="shared" si="1"/>
        <v>655.4</v>
      </c>
    </row>
    <row r="31" spans="1:20" ht="15.75" thickBot="1">
      <c r="A31" s="30">
        <f t="shared" si="2"/>
        <v>22</v>
      </c>
      <c r="B31" s="413" t="str">
        <f>Д.П.!I28</f>
        <v>молоко сухое</v>
      </c>
      <c r="C31" s="414"/>
      <c r="D31" s="414"/>
      <c r="E31" s="414"/>
      <c r="F31" s="78">
        <f>Д.П.!N28</f>
        <v>1.2000000000000002</v>
      </c>
      <c r="G31" s="12"/>
      <c r="H31" s="12"/>
      <c r="I31" s="12"/>
      <c r="J31" s="12"/>
      <c r="K31" s="12"/>
      <c r="L31" s="12"/>
      <c r="M31" s="132"/>
      <c r="N31" s="47"/>
      <c r="O31" s="47"/>
      <c r="P31" s="52"/>
      <c r="Q31" s="34"/>
      <c r="R31" s="160">
        <f t="shared" si="0"/>
        <v>1.2000000000000002</v>
      </c>
      <c r="S31" s="78">
        <f>Д.П.!O28</f>
        <v>507.42</v>
      </c>
      <c r="T31" s="136">
        <f t="shared" si="1"/>
        <v>608.90400000000011</v>
      </c>
    </row>
    <row r="32" spans="1:20" ht="15.75" thickBot="1">
      <c r="A32" s="30">
        <f t="shared" si="2"/>
        <v>23</v>
      </c>
      <c r="B32" s="413" t="str">
        <f>Д.П.!I29</f>
        <v>масло сливочное</v>
      </c>
      <c r="C32" s="414"/>
      <c r="D32" s="414"/>
      <c r="E32" s="414"/>
      <c r="F32" s="78">
        <f>Д.П.!N29</f>
        <v>0.2</v>
      </c>
      <c r="G32" s="12">
        <v>1.2</v>
      </c>
      <c r="H32" s="12">
        <v>0.3</v>
      </c>
      <c r="I32" s="12"/>
      <c r="J32" s="12"/>
      <c r="K32" s="12">
        <v>0.1</v>
      </c>
      <c r="L32" s="12">
        <v>0.1</v>
      </c>
      <c r="M32" s="132"/>
      <c r="N32" s="47"/>
      <c r="O32" s="47"/>
      <c r="P32" s="52"/>
      <c r="Q32" s="34"/>
      <c r="R32" s="160">
        <f t="shared" si="0"/>
        <v>1.9000000000000001</v>
      </c>
      <c r="S32" s="78">
        <f>Д.П.!O29</f>
        <v>975.5</v>
      </c>
      <c r="T32" s="136">
        <f t="shared" si="1"/>
        <v>1853.45</v>
      </c>
    </row>
    <row r="33" spans="1:23" ht="15.75" thickBot="1">
      <c r="A33" s="30">
        <f t="shared" si="2"/>
        <v>24</v>
      </c>
      <c r="B33" s="413" t="s">
        <v>165</v>
      </c>
      <c r="C33" s="414"/>
      <c r="D33" s="414"/>
      <c r="E33" s="414"/>
      <c r="F33" s="78">
        <f>Д.П.!N30</f>
        <v>0</v>
      </c>
      <c r="G33" s="12">
        <v>12.7</v>
      </c>
      <c r="H33" s="12"/>
      <c r="I33" s="12"/>
      <c r="J33" s="12"/>
      <c r="K33" s="12"/>
      <c r="L33" s="12"/>
      <c r="M33" s="132"/>
      <c r="N33" s="47"/>
      <c r="O33" s="47"/>
      <c r="P33" s="52"/>
      <c r="Q33" s="34"/>
      <c r="R33" s="160">
        <f t="shared" si="0"/>
        <v>12.7</v>
      </c>
      <c r="S33" s="78">
        <v>49</v>
      </c>
      <c r="T33" s="136">
        <f t="shared" si="1"/>
        <v>622.29999999999995</v>
      </c>
    </row>
    <row r="34" spans="1:23" ht="15.75" thickBot="1">
      <c r="A34" s="30">
        <f t="shared" si="2"/>
        <v>25</v>
      </c>
      <c r="B34" s="413" t="str">
        <f>Д.П.!I31</f>
        <v>зелёный горошек</v>
      </c>
      <c r="C34" s="414"/>
      <c r="D34" s="414"/>
      <c r="E34" s="414"/>
      <c r="F34" s="78">
        <f>Д.П.!N31</f>
        <v>1</v>
      </c>
      <c r="G34" s="12"/>
      <c r="H34" s="12"/>
      <c r="I34" s="12"/>
      <c r="J34" s="12"/>
      <c r="K34" s="12"/>
      <c r="L34" s="12"/>
      <c r="M34" s="132"/>
      <c r="N34" s="47"/>
      <c r="O34" s="47"/>
      <c r="P34" s="52"/>
      <c r="Q34" s="34"/>
      <c r="R34" s="160">
        <f t="shared" si="0"/>
        <v>1</v>
      </c>
      <c r="S34" s="78">
        <f>Д.П.!O31</f>
        <v>185.88</v>
      </c>
      <c r="T34" s="136">
        <f t="shared" si="1"/>
        <v>185.88</v>
      </c>
    </row>
    <row r="35" spans="1:23" ht="15.75" thickBot="1">
      <c r="A35" s="30">
        <f t="shared" si="2"/>
        <v>26</v>
      </c>
      <c r="B35" s="295" t="s">
        <v>166</v>
      </c>
      <c r="C35" s="296"/>
      <c r="D35" s="296"/>
      <c r="E35" s="26"/>
      <c r="F35" s="78">
        <f>Д.П.!N32</f>
        <v>0</v>
      </c>
      <c r="G35" s="12">
        <v>10.6</v>
      </c>
      <c r="H35" s="12"/>
      <c r="I35" s="12"/>
      <c r="J35" s="12"/>
      <c r="K35" s="12"/>
      <c r="L35" s="12"/>
      <c r="M35" s="132"/>
      <c r="N35" s="47"/>
      <c r="O35" s="47"/>
      <c r="P35" s="52"/>
      <c r="Q35" s="34"/>
      <c r="R35" s="160">
        <f t="shared" si="0"/>
        <v>10.6</v>
      </c>
      <c r="S35" s="78">
        <v>235</v>
      </c>
      <c r="T35" s="136">
        <f t="shared" si="1"/>
        <v>2491</v>
      </c>
    </row>
    <row r="36" spans="1:23" ht="15.75" thickBot="1">
      <c r="A36" s="30">
        <f t="shared" si="2"/>
        <v>27</v>
      </c>
      <c r="B36" s="295" t="s">
        <v>157</v>
      </c>
      <c r="C36" s="296"/>
      <c r="D36" s="296"/>
      <c r="E36" s="26"/>
      <c r="F36" s="78">
        <f>Д.П.!N33</f>
        <v>0</v>
      </c>
      <c r="G36" s="12">
        <v>7.6</v>
      </c>
      <c r="H36" s="12"/>
      <c r="I36" s="12"/>
      <c r="J36" s="12"/>
      <c r="K36" s="12"/>
      <c r="L36" s="12"/>
      <c r="M36" s="132"/>
      <c r="N36" s="47"/>
      <c r="O36" s="47"/>
      <c r="P36" s="52"/>
      <c r="Q36" s="34"/>
      <c r="R36" s="160">
        <f t="shared" si="0"/>
        <v>7.6</v>
      </c>
      <c r="S36" s="78">
        <v>391.01</v>
      </c>
      <c r="T36" s="136">
        <f t="shared" si="1"/>
        <v>2971.6759999999999</v>
      </c>
    </row>
    <row r="37" spans="1:23" ht="15.75" thickBot="1">
      <c r="A37" s="30">
        <f t="shared" si="2"/>
        <v>28</v>
      </c>
      <c r="B37" s="295" t="s">
        <v>155</v>
      </c>
      <c r="C37" s="296"/>
      <c r="D37" s="296"/>
      <c r="E37" s="26"/>
      <c r="F37" s="78">
        <f>Д.П.!N34</f>
        <v>0</v>
      </c>
      <c r="G37" s="12">
        <v>4.4000000000000004</v>
      </c>
      <c r="H37" s="12"/>
      <c r="I37" s="12"/>
      <c r="J37" s="12"/>
      <c r="K37" s="12"/>
      <c r="L37" s="12"/>
      <c r="M37" s="132"/>
      <c r="N37" s="47"/>
      <c r="O37" s="47"/>
      <c r="P37" s="52"/>
      <c r="Q37" s="34"/>
      <c r="R37" s="160">
        <f t="shared" si="0"/>
        <v>4.4000000000000004</v>
      </c>
      <c r="S37" s="78">
        <v>230</v>
      </c>
      <c r="T37" s="136">
        <f t="shared" si="1"/>
        <v>1012.0000000000001</v>
      </c>
    </row>
    <row r="38" spans="1:23" ht="15.75" thickBot="1">
      <c r="A38" s="30">
        <f t="shared" si="2"/>
        <v>29</v>
      </c>
      <c r="B38" s="295" t="s">
        <v>47</v>
      </c>
      <c r="C38" s="296"/>
      <c r="D38" s="296"/>
      <c r="E38" s="26"/>
      <c r="F38" s="78">
        <f>Д.П.!N35</f>
        <v>0</v>
      </c>
      <c r="G38" s="12">
        <v>9</v>
      </c>
      <c r="H38" s="12"/>
      <c r="I38" s="12"/>
      <c r="J38" s="12"/>
      <c r="K38" s="12"/>
      <c r="L38" s="12"/>
      <c r="M38" s="132"/>
      <c r="N38" s="47"/>
      <c r="O38" s="47"/>
      <c r="P38" s="52"/>
      <c r="Q38" s="34"/>
      <c r="R38" s="160">
        <f t="shared" si="0"/>
        <v>9</v>
      </c>
      <c r="S38" s="78">
        <v>78.33</v>
      </c>
      <c r="T38" s="136">
        <f t="shared" si="1"/>
        <v>704.97</v>
      </c>
    </row>
    <row r="39" spans="1:23" ht="15.75" thickBot="1">
      <c r="A39" s="30">
        <f t="shared" si="2"/>
        <v>30</v>
      </c>
      <c r="B39" s="295" t="s">
        <v>47</v>
      </c>
      <c r="C39" s="296"/>
      <c r="D39" s="296"/>
      <c r="E39" s="26"/>
      <c r="F39" s="78">
        <f>Д.П.!N36</f>
        <v>0</v>
      </c>
      <c r="G39" s="12">
        <v>8.4</v>
      </c>
      <c r="H39" s="12"/>
      <c r="I39" s="12"/>
      <c r="J39" s="12"/>
      <c r="K39" s="12"/>
      <c r="L39" s="12"/>
      <c r="M39" s="132"/>
      <c r="N39" s="47"/>
      <c r="O39" s="47"/>
      <c r="P39" s="52"/>
      <c r="Q39" s="34"/>
      <c r="R39" s="160">
        <f t="shared" si="0"/>
        <v>8.4</v>
      </c>
      <c r="S39" s="78">
        <v>62.86</v>
      </c>
      <c r="T39" s="136">
        <f t="shared" si="1"/>
        <v>528.024</v>
      </c>
    </row>
    <row r="40" spans="1:23" ht="15.75" thickBot="1">
      <c r="A40" s="30">
        <f t="shared" si="2"/>
        <v>31</v>
      </c>
      <c r="B40" s="295" t="str">
        <f>Д.П.!I37</f>
        <v>выпечка</v>
      </c>
      <c r="C40" s="296"/>
      <c r="D40" s="296"/>
      <c r="E40" s="26"/>
      <c r="F40" s="78">
        <f>Д.П.!N37</f>
        <v>50</v>
      </c>
      <c r="G40" s="12"/>
      <c r="H40" s="12"/>
      <c r="I40" s="12"/>
      <c r="J40" s="12"/>
      <c r="K40" s="12"/>
      <c r="L40" s="12"/>
      <c r="M40" s="132"/>
      <c r="N40" s="47"/>
      <c r="O40" s="47"/>
      <c r="P40" s="52"/>
      <c r="Q40" s="34"/>
      <c r="R40" s="160">
        <f t="shared" si="0"/>
        <v>50</v>
      </c>
      <c r="S40" s="78">
        <f>Д.П.!O37</f>
        <v>12</v>
      </c>
      <c r="T40" s="136">
        <f t="shared" si="1"/>
        <v>600</v>
      </c>
    </row>
    <row r="41" spans="1:23" ht="15.75" thickBot="1">
      <c r="A41" s="30">
        <f t="shared" si="2"/>
        <v>32</v>
      </c>
      <c r="B41" s="295" t="str">
        <f>Д.П.!I38</f>
        <v>выпечка</v>
      </c>
      <c r="C41" s="296"/>
      <c r="D41" s="296"/>
      <c r="E41" s="26"/>
      <c r="F41" s="78">
        <f>Д.П.!N38</f>
        <v>40</v>
      </c>
      <c r="G41" s="12"/>
      <c r="H41" s="12"/>
      <c r="I41" s="12"/>
      <c r="J41" s="12"/>
      <c r="K41" s="12"/>
      <c r="L41" s="12">
        <v>10</v>
      </c>
      <c r="M41" s="132"/>
      <c r="N41" s="47"/>
      <c r="O41" s="47"/>
      <c r="P41" s="52"/>
      <c r="Q41" s="34"/>
      <c r="R41" s="160">
        <f t="shared" si="0"/>
        <v>50</v>
      </c>
      <c r="S41" s="78">
        <f>Д.П.!O38</f>
        <v>20</v>
      </c>
      <c r="T41" s="136">
        <f t="shared" si="1"/>
        <v>1000</v>
      </c>
    </row>
    <row r="42" spans="1:23" ht="15.75" thickBot="1">
      <c r="A42" s="30">
        <f t="shared" si="2"/>
        <v>33</v>
      </c>
      <c r="B42" s="295" t="s">
        <v>158</v>
      </c>
      <c r="C42" s="296"/>
      <c r="D42" s="296"/>
      <c r="E42" s="26"/>
      <c r="F42" s="78">
        <f>Д.П.!N39</f>
        <v>0</v>
      </c>
      <c r="G42" s="12">
        <v>5</v>
      </c>
      <c r="H42" s="12"/>
      <c r="I42" s="12"/>
      <c r="J42" s="12"/>
      <c r="K42" s="12"/>
      <c r="L42" s="12"/>
      <c r="M42" s="132"/>
      <c r="N42" s="47"/>
      <c r="O42" s="47"/>
      <c r="P42" s="52"/>
      <c r="Q42" s="34"/>
      <c r="R42" s="160">
        <f t="shared" si="0"/>
        <v>5</v>
      </c>
      <c r="S42" s="78">
        <v>591.79999999999995</v>
      </c>
      <c r="T42" s="136">
        <f t="shared" si="1"/>
        <v>2959</v>
      </c>
    </row>
    <row r="43" spans="1:23" ht="16.5" customHeight="1" thickBot="1">
      <c r="A43" s="30">
        <f t="shared" si="2"/>
        <v>34</v>
      </c>
      <c r="B43" s="295" t="str">
        <f>Д.П.!I40</f>
        <v>чай.</v>
      </c>
      <c r="C43" s="296"/>
      <c r="D43" s="296"/>
      <c r="E43" s="26"/>
      <c r="F43" s="78">
        <f>Д.П.!N40</f>
        <v>200</v>
      </c>
      <c r="G43" s="12"/>
      <c r="H43" s="12"/>
      <c r="I43" s="12"/>
      <c r="J43" s="12"/>
      <c r="K43" s="12"/>
      <c r="L43" s="12"/>
      <c r="M43" s="132"/>
      <c r="N43" s="47"/>
      <c r="O43" s="47"/>
      <c r="P43" s="52"/>
      <c r="Q43" s="34"/>
      <c r="R43" s="160">
        <f t="shared" si="0"/>
        <v>200</v>
      </c>
      <c r="S43" s="78">
        <f>Д.П.!O40</f>
        <v>3.18</v>
      </c>
      <c r="T43" s="136">
        <f t="shared" si="1"/>
        <v>636</v>
      </c>
    </row>
    <row r="44" spans="1:23" ht="15.75" thickBot="1">
      <c r="A44" s="30">
        <v>35</v>
      </c>
      <c r="B44" s="295" t="s">
        <v>76</v>
      </c>
      <c r="C44" s="296"/>
      <c r="D44" s="296"/>
      <c r="E44" s="26"/>
      <c r="F44" s="78"/>
      <c r="G44" s="12"/>
      <c r="H44" s="12"/>
      <c r="I44" s="12"/>
      <c r="J44" s="12"/>
      <c r="K44" s="12"/>
      <c r="L44" s="12">
        <v>0.01</v>
      </c>
      <c r="M44" s="132"/>
      <c r="N44" s="47"/>
      <c r="O44" s="47"/>
      <c r="P44" s="52"/>
      <c r="Q44" s="34"/>
      <c r="R44" s="160">
        <f t="shared" si="0"/>
        <v>0.01</v>
      </c>
      <c r="S44" s="78">
        <v>1300</v>
      </c>
      <c r="T44" s="136">
        <f t="shared" si="1"/>
        <v>13</v>
      </c>
      <c r="V44" s="46"/>
    </row>
    <row r="45" spans="1:23" ht="15.75" thickBot="1">
      <c r="A45" s="30">
        <v>36</v>
      </c>
      <c r="B45" s="295" t="s">
        <v>156</v>
      </c>
      <c r="C45" s="296"/>
      <c r="D45" s="296"/>
      <c r="E45" s="26"/>
      <c r="F45" s="78">
        <f>Д.П.!N41</f>
        <v>0</v>
      </c>
      <c r="G45" s="12">
        <v>35.799999999999997</v>
      </c>
      <c r="H45" s="12"/>
      <c r="I45" s="12"/>
      <c r="J45" s="12"/>
      <c r="K45" s="12"/>
      <c r="L45" s="12"/>
      <c r="M45" s="132"/>
      <c r="N45" s="47"/>
      <c r="O45" s="47"/>
      <c r="P45" s="52"/>
      <c r="Q45" s="34"/>
      <c r="R45" s="160">
        <f t="shared" si="0"/>
        <v>35.799999999999997</v>
      </c>
      <c r="S45" s="78">
        <v>195</v>
      </c>
      <c r="T45" s="136">
        <f t="shared" si="1"/>
        <v>6980.9999999999991</v>
      </c>
      <c r="V45" s="46"/>
    </row>
    <row r="46" spans="1:23" ht="15.75" thickBot="1">
      <c r="A46" s="1">
        <v>37</v>
      </c>
      <c r="B46" s="296" t="s">
        <v>151</v>
      </c>
      <c r="C46" s="296"/>
      <c r="D46" s="296"/>
      <c r="E46" s="26"/>
      <c r="F46" s="78">
        <f>Б.П.!E31</f>
        <v>0</v>
      </c>
      <c r="G46" s="12"/>
      <c r="H46" s="12"/>
      <c r="I46" s="12"/>
      <c r="J46" s="12"/>
      <c r="K46" s="12"/>
      <c r="L46" s="12"/>
      <c r="M46" s="132"/>
      <c r="N46" s="47"/>
      <c r="O46" s="47"/>
      <c r="P46" s="52"/>
      <c r="Q46" s="34"/>
      <c r="R46" s="160">
        <f t="shared" si="0"/>
        <v>0</v>
      </c>
      <c r="S46" s="78">
        <v>25.88</v>
      </c>
      <c r="T46" s="136">
        <f t="shared" si="1"/>
        <v>0</v>
      </c>
      <c r="V46" s="46">
        <f>ГПД!N33</f>
        <v>1537.3679999999999</v>
      </c>
    </row>
    <row r="47" spans="1:23">
      <c r="A47" s="285">
        <v>38</v>
      </c>
      <c r="B47" s="296" t="s">
        <v>163</v>
      </c>
      <c r="C47" s="296"/>
      <c r="D47" s="296"/>
      <c r="E47" s="26"/>
      <c r="F47" s="78">
        <f>Д.П.!N42</f>
        <v>0</v>
      </c>
      <c r="G47" s="12"/>
      <c r="H47" s="12">
        <v>3</v>
      </c>
      <c r="I47" s="12"/>
      <c r="J47" s="12"/>
      <c r="K47" s="12"/>
      <c r="L47" s="12"/>
      <c r="M47" s="132"/>
      <c r="N47" s="47"/>
      <c r="O47" s="47"/>
      <c r="P47" s="52"/>
      <c r="Q47" s="34"/>
      <c r="R47" s="160">
        <f t="shared" si="0"/>
        <v>3</v>
      </c>
      <c r="S47" s="78">
        <v>591.79999999999995</v>
      </c>
      <c r="T47" s="136">
        <f t="shared" si="1"/>
        <v>1775.3999999999999</v>
      </c>
      <c r="V47" s="46">
        <f>СВО!N33</f>
        <v>553.59619999999995</v>
      </c>
      <c r="W47" s="276"/>
    </row>
    <row r="48" spans="1:23" ht="15.75" thickBot="1">
      <c r="A48" s="285"/>
      <c r="B48" s="435"/>
      <c r="C48" s="436"/>
      <c r="D48" s="436"/>
      <c r="E48" s="436"/>
      <c r="F48" s="134"/>
      <c r="G48" s="134"/>
      <c r="H48" s="134"/>
      <c r="I48" s="134"/>
      <c r="J48" s="134"/>
      <c r="K48" s="134"/>
      <c r="L48" s="134"/>
      <c r="M48" s="159"/>
      <c r="N48" s="24"/>
      <c r="O48" s="24"/>
      <c r="P48" s="24"/>
      <c r="Q48" s="35"/>
      <c r="R48" s="161"/>
      <c r="S48" s="134"/>
      <c r="T48" s="159">
        <f>SUM(T10:T47)</f>
        <v>45347.659000000007</v>
      </c>
      <c r="V48" s="46">
        <f>ОВЗ!N26</f>
        <v>3320.6296000000002</v>
      </c>
    </row>
    <row r="49" spans="6:23">
      <c r="F49" s="25"/>
      <c r="G49" s="25"/>
      <c r="H49" s="25"/>
      <c r="I49" s="25"/>
      <c r="J49" s="25"/>
      <c r="L49" s="25"/>
      <c r="M49" s="25"/>
      <c r="V49" s="46">
        <f>Б.П.!P27</f>
        <v>7268.1260000000002</v>
      </c>
    </row>
    <row r="50" spans="6:23" ht="15.75" thickBot="1">
      <c r="V50" s="137">
        <f>Д.П.!P47</f>
        <v>8871.7572</v>
      </c>
      <c r="W50" s="277"/>
    </row>
    <row r="51" spans="6:23">
      <c r="V51" s="16">
        <f>SUM(V44:V50)</f>
        <v>21551.476999999999</v>
      </c>
      <c r="W51">
        <f>T48-V51</f>
        <v>23796.182000000008</v>
      </c>
    </row>
  </sheetData>
  <mergeCells count="47">
    <mergeCell ref="B41:D41"/>
    <mergeCell ref="B42:D42"/>
    <mergeCell ref="B43:D43"/>
    <mergeCell ref="B45:D45"/>
    <mergeCell ref="B47:D47"/>
    <mergeCell ref="B44:D44"/>
    <mergeCell ref="B46:D46"/>
    <mergeCell ref="B48:E48"/>
    <mergeCell ref="B14:E14"/>
    <mergeCell ref="B10:E10"/>
    <mergeCell ref="B11:E11"/>
    <mergeCell ref="B13:E13"/>
    <mergeCell ref="B12:E12"/>
    <mergeCell ref="B16:E16"/>
    <mergeCell ref="B36:D36"/>
    <mergeCell ref="B40:D40"/>
    <mergeCell ref="B22:E22"/>
    <mergeCell ref="B37:D37"/>
    <mergeCell ref="B29:E29"/>
    <mergeCell ref="B24:E24"/>
    <mergeCell ref="B27:E27"/>
    <mergeCell ref="B28:E28"/>
    <mergeCell ref="B30:E30"/>
    <mergeCell ref="A1:H2"/>
    <mergeCell ref="I1:T2"/>
    <mergeCell ref="I3:T4"/>
    <mergeCell ref="A3:H4"/>
    <mergeCell ref="L6:T8"/>
    <mergeCell ref="D6:K7"/>
    <mergeCell ref="B21:E21"/>
    <mergeCell ref="B8:E8"/>
    <mergeCell ref="B9:E9"/>
    <mergeCell ref="B17:E17"/>
    <mergeCell ref="B15:E15"/>
    <mergeCell ref="B18:E18"/>
    <mergeCell ref="B19:E19"/>
    <mergeCell ref="B20:E20"/>
    <mergeCell ref="B38:D38"/>
    <mergeCell ref="B39:D39"/>
    <mergeCell ref="B35:D35"/>
    <mergeCell ref="B23:E23"/>
    <mergeCell ref="B26:E26"/>
    <mergeCell ref="B31:E31"/>
    <mergeCell ref="B32:E32"/>
    <mergeCell ref="B33:E33"/>
    <mergeCell ref="B34:E34"/>
    <mergeCell ref="B25:E25"/>
  </mergeCells>
  <pageMargins left="0.70866141732283472" right="0.70866141732283472" top="0.74803149606299213" bottom="0.74803149606299213" header="0.31496062992125984" footer="0.31496062992125984"/>
  <pageSetup paperSize="9" scale="93" orientation="landscape" verticalDpi="300" r:id="rId1"/>
  <colBreaks count="1" manualBreakCount="1">
    <brk id="20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>
  <dimension ref="A1:P39"/>
  <sheetViews>
    <sheetView tabSelected="1" workbookViewId="0">
      <selection activeCell="K31" sqref="K31"/>
    </sheetView>
  </sheetViews>
  <sheetFormatPr defaultRowHeight="15"/>
  <cols>
    <col min="3" max="3" width="12.140625" customWidth="1"/>
    <col min="7" max="7" width="9.140625" customWidth="1"/>
  </cols>
  <sheetData>
    <row r="1" spans="1:14">
      <c r="A1" s="437" t="s">
        <v>31</v>
      </c>
      <c r="B1" s="438"/>
      <c r="C1" s="438"/>
      <c r="D1" s="438"/>
      <c r="E1" s="438"/>
      <c r="F1" s="438"/>
      <c r="G1" s="438"/>
      <c r="H1" s="456" t="str">
        <f>Д.П.!I1</f>
        <v>Утверждаю: 03 декабря  2025г</v>
      </c>
      <c r="I1" s="457"/>
      <c r="J1" s="457"/>
      <c r="K1" s="457"/>
      <c r="L1" s="457"/>
      <c r="M1" s="457"/>
      <c r="N1" s="458"/>
    </row>
    <row r="2" spans="1:14" ht="15.75" thickBot="1">
      <c r="A2" s="439"/>
      <c r="B2" s="440"/>
      <c r="C2" s="440"/>
      <c r="D2" s="440"/>
      <c r="E2" s="440"/>
      <c r="F2" s="440"/>
      <c r="G2" s="440"/>
      <c r="H2" s="459"/>
      <c r="I2" s="460"/>
      <c r="J2" s="460"/>
      <c r="K2" s="460"/>
      <c r="L2" s="460"/>
      <c r="M2" s="460"/>
      <c r="N2" s="461"/>
    </row>
    <row r="3" spans="1:14">
      <c r="A3" s="441" t="s">
        <v>32</v>
      </c>
      <c r="B3" s="442"/>
      <c r="C3" s="442"/>
      <c r="D3" s="442"/>
      <c r="E3" s="442"/>
      <c r="F3" s="442"/>
      <c r="G3" s="442"/>
      <c r="H3" s="451" t="s">
        <v>112</v>
      </c>
      <c r="I3" s="452"/>
      <c r="J3" s="452"/>
      <c r="K3" s="452"/>
      <c r="L3" s="452"/>
      <c r="M3" s="452"/>
      <c r="N3" s="453"/>
    </row>
    <row r="4" spans="1:14" ht="15.75" thickBot="1">
      <c r="A4" s="443"/>
      <c r="B4" s="444"/>
      <c r="C4" s="444"/>
      <c r="D4" s="444"/>
      <c r="E4" s="444"/>
      <c r="F4" s="444"/>
      <c r="G4" s="444"/>
      <c r="H4" s="204"/>
      <c r="I4" s="454"/>
      <c r="J4" s="454"/>
      <c r="K4" s="454"/>
      <c r="L4" s="454"/>
      <c r="M4" s="454"/>
      <c r="N4" s="455"/>
    </row>
    <row r="5" spans="1:14" ht="21.75" thickBot="1">
      <c r="A5" s="445" t="s">
        <v>72</v>
      </c>
      <c r="B5" s="446"/>
      <c r="C5" s="446"/>
      <c r="D5" s="446"/>
      <c r="E5" s="446"/>
      <c r="F5" s="446"/>
      <c r="G5" s="447"/>
      <c r="H5" s="448"/>
      <c r="I5" s="449"/>
      <c r="J5" s="449"/>
      <c r="K5" s="449"/>
      <c r="L5" s="449"/>
      <c r="M5" s="449"/>
      <c r="N5" s="450"/>
    </row>
    <row r="6" spans="1:14">
      <c r="A6" s="464" t="s">
        <v>65</v>
      </c>
      <c r="B6" s="465"/>
      <c r="C6" s="465"/>
      <c r="D6" s="465"/>
      <c r="E6" s="465"/>
      <c r="F6" s="465"/>
      <c r="G6" s="466"/>
      <c r="H6" s="467" t="s">
        <v>33</v>
      </c>
      <c r="I6" s="468"/>
      <c r="J6" s="468"/>
      <c r="K6" s="468"/>
      <c r="L6" s="468"/>
      <c r="M6" s="468"/>
      <c r="N6" s="469"/>
    </row>
    <row r="7" spans="1:14" ht="15.75" thickBot="1">
      <c r="A7" s="473" t="s">
        <v>129</v>
      </c>
      <c r="B7" s="474"/>
      <c r="C7" s="474"/>
      <c r="D7" s="474"/>
      <c r="E7" s="474"/>
      <c r="F7" s="474"/>
      <c r="G7" s="474"/>
      <c r="H7" s="470"/>
      <c r="I7" s="471"/>
      <c r="J7" s="471"/>
      <c r="K7" s="471"/>
      <c r="L7" s="471"/>
      <c r="M7" s="471"/>
      <c r="N7" s="472"/>
    </row>
    <row r="8" spans="1:14" ht="15.75" thickBot="1">
      <c r="A8" s="477" t="s">
        <v>34</v>
      </c>
      <c r="B8" s="478"/>
      <c r="C8" s="478"/>
      <c r="D8" s="131" t="s">
        <v>38</v>
      </c>
      <c r="E8" s="33" t="s">
        <v>35</v>
      </c>
      <c r="F8" s="33" t="s">
        <v>36</v>
      </c>
      <c r="G8" s="44" t="s">
        <v>37</v>
      </c>
      <c r="H8" s="479" t="s">
        <v>34</v>
      </c>
      <c r="I8" s="479"/>
      <c r="J8" s="479"/>
      <c r="K8" s="480"/>
      <c r="L8" s="205" t="s">
        <v>35</v>
      </c>
      <c r="M8" s="205" t="s">
        <v>36</v>
      </c>
      <c r="N8" s="205" t="s">
        <v>37</v>
      </c>
    </row>
    <row r="9" spans="1:14">
      <c r="A9" s="481" t="s">
        <v>60</v>
      </c>
      <c r="B9" s="482"/>
      <c r="C9" s="482"/>
      <c r="D9" s="206"/>
      <c r="E9" s="206">
        <v>30</v>
      </c>
      <c r="F9" s="206"/>
      <c r="G9" s="207"/>
      <c r="H9" s="475" t="s">
        <v>18</v>
      </c>
      <c r="I9" s="476"/>
      <c r="J9" s="476"/>
      <c r="K9" s="476"/>
      <c r="L9" s="135">
        <f>E14+E25</f>
        <v>9.6</v>
      </c>
      <c r="M9" s="78">
        <f>F14</f>
        <v>30</v>
      </c>
      <c r="N9" s="136">
        <f t="shared" ref="N9:N16" si="0">L9*M9</f>
        <v>288</v>
      </c>
    </row>
    <row r="10" spans="1:14">
      <c r="A10" s="462" t="s">
        <v>153</v>
      </c>
      <c r="B10" s="463"/>
      <c r="C10" s="463"/>
      <c r="D10" s="91">
        <v>0.15</v>
      </c>
      <c r="E10" s="91"/>
      <c r="F10" s="91">
        <f>'[1]ноябрь 2025г'!$BJ$182</f>
        <v>145</v>
      </c>
      <c r="G10" s="208">
        <f>E10*F10</f>
        <v>0</v>
      </c>
      <c r="H10" s="406" t="s">
        <v>40</v>
      </c>
      <c r="I10" s="372"/>
      <c r="J10" s="372"/>
      <c r="K10" s="372"/>
      <c r="L10" s="12">
        <f>E16</f>
        <v>0.75</v>
      </c>
      <c r="M10" s="12">
        <f>F16</f>
        <v>45</v>
      </c>
      <c r="N10" s="48">
        <f t="shared" si="0"/>
        <v>33.75</v>
      </c>
    </row>
    <row r="11" spans="1:14">
      <c r="A11" s="462" t="s">
        <v>163</v>
      </c>
      <c r="B11" s="463"/>
      <c r="C11" s="463"/>
      <c r="D11" s="91">
        <f>E11/E9</f>
        <v>0</v>
      </c>
      <c r="E11" s="91"/>
      <c r="F11" s="91">
        <f>'[1]ноябрь 2025г'!$BJ$187</f>
        <v>591.79999999999995</v>
      </c>
      <c r="G11" s="208">
        <f>E11*F11</f>
        <v>0</v>
      </c>
      <c r="H11" s="406" t="str">
        <f>A15</f>
        <v>свекла</v>
      </c>
      <c r="I11" s="372"/>
      <c r="J11" s="372"/>
      <c r="K11" s="372"/>
      <c r="L11" s="23">
        <f>E15+E32</f>
        <v>3.65</v>
      </c>
      <c r="M11" s="12">
        <f>F15</f>
        <v>55</v>
      </c>
      <c r="N11" s="48">
        <f t="shared" si="0"/>
        <v>200.75</v>
      </c>
    </row>
    <row r="12" spans="1:14">
      <c r="A12" s="486" t="s">
        <v>102</v>
      </c>
      <c r="B12" s="487"/>
      <c r="C12" s="487"/>
      <c r="D12" s="209">
        <v>0.05</v>
      </c>
      <c r="E12" s="209"/>
      <c r="F12" s="209"/>
      <c r="G12" s="210"/>
      <c r="H12" s="406" t="s">
        <v>42</v>
      </c>
      <c r="I12" s="372"/>
      <c r="J12" s="372"/>
      <c r="K12" s="372"/>
      <c r="L12" s="12">
        <f>E19</f>
        <v>0.36</v>
      </c>
      <c r="M12" s="12">
        <f>F19</f>
        <v>65</v>
      </c>
      <c r="N12" s="48">
        <f t="shared" si="0"/>
        <v>23.4</v>
      </c>
    </row>
    <row r="13" spans="1:14">
      <c r="A13" s="486" t="s">
        <v>84</v>
      </c>
      <c r="B13" s="487"/>
      <c r="C13" s="487"/>
      <c r="D13" s="91" t="s">
        <v>58</v>
      </c>
      <c r="E13" s="91"/>
      <c r="F13" s="91" t="s">
        <v>75</v>
      </c>
      <c r="G13" s="208"/>
      <c r="H13" s="406" t="s">
        <v>69</v>
      </c>
      <c r="I13" s="372"/>
      <c r="J13" s="372"/>
      <c r="K13" s="372"/>
      <c r="L13" s="12">
        <f>E22</f>
        <v>0.81</v>
      </c>
      <c r="M13" s="12">
        <f>F22</f>
        <v>500</v>
      </c>
      <c r="N13" s="48">
        <f t="shared" si="0"/>
        <v>405</v>
      </c>
    </row>
    <row r="14" spans="1:14">
      <c r="A14" s="406" t="s">
        <v>18</v>
      </c>
      <c r="B14" s="372"/>
      <c r="C14" s="372"/>
      <c r="D14" s="91">
        <v>0.1</v>
      </c>
      <c r="E14" s="91">
        <v>3</v>
      </c>
      <c r="F14" s="91">
        <f>Д.П.!F10</f>
        <v>30</v>
      </c>
      <c r="G14" s="208">
        <f>E14*F14</f>
        <v>90</v>
      </c>
      <c r="H14" s="406" t="str">
        <f>A28</f>
        <v>мясо.</v>
      </c>
      <c r="I14" s="372"/>
      <c r="J14" s="372"/>
      <c r="K14" s="372"/>
      <c r="L14" s="12">
        <f>E28</f>
        <v>3.5</v>
      </c>
      <c r="M14" s="12">
        <f>F28</f>
        <v>500</v>
      </c>
      <c r="N14" s="48">
        <f t="shared" si="0"/>
        <v>1750</v>
      </c>
    </row>
    <row r="15" spans="1:14">
      <c r="A15" s="189" t="s">
        <v>64</v>
      </c>
      <c r="B15" s="187"/>
      <c r="C15" s="187"/>
      <c r="D15" s="91">
        <v>0.05</v>
      </c>
      <c r="E15" s="91">
        <v>0.15</v>
      </c>
      <c r="F15" s="91">
        <v>55</v>
      </c>
      <c r="G15" s="208">
        <f>E15*F15</f>
        <v>8.25</v>
      </c>
      <c r="H15" s="406" t="str">
        <f>A27</f>
        <v>яйцо столовое</v>
      </c>
      <c r="I15" s="372"/>
      <c r="J15" s="372"/>
      <c r="K15" s="372"/>
      <c r="L15" s="23">
        <f>E27</f>
        <v>1</v>
      </c>
      <c r="M15" s="23">
        <f>F27</f>
        <v>7</v>
      </c>
      <c r="N15" s="48">
        <f t="shared" si="0"/>
        <v>7</v>
      </c>
    </row>
    <row r="16" spans="1:14">
      <c r="A16" s="406" t="s">
        <v>40</v>
      </c>
      <c r="B16" s="372"/>
      <c r="C16" s="372"/>
      <c r="D16" s="91">
        <v>2.5000000000000001E-2</v>
      </c>
      <c r="E16" s="91">
        <v>0.75</v>
      </c>
      <c r="F16" s="91">
        <f>Д.П.!F12</f>
        <v>45</v>
      </c>
      <c r="G16" s="208">
        <f t="shared" ref="G16:G23" si="1">E16*F16</f>
        <v>33.75</v>
      </c>
      <c r="H16" s="406" t="str">
        <f>A21</f>
        <v>масло растительное</v>
      </c>
      <c r="I16" s="372"/>
      <c r="J16" s="372"/>
      <c r="K16" s="372"/>
      <c r="L16" s="12">
        <f>E21+E34</f>
        <v>0.22</v>
      </c>
      <c r="M16" s="12">
        <f>F21</f>
        <v>162.18</v>
      </c>
      <c r="N16" s="48">
        <f t="shared" si="0"/>
        <v>35.679600000000001</v>
      </c>
    </row>
    <row r="17" spans="1:16">
      <c r="A17" s="406" t="s">
        <v>41</v>
      </c>
      <c r="B17" s="372"/>
      <c r="C17" s="372"/>
      <c r="D17" s="91">
        <v>1.4999999999999999E-2</v>
      </c>
      <c r="E17" s="91">
        <v>0.45</v>
      </c>
      <c r="F17" s="91">
        <f>Д.П.!F13</f>
        <v>55</v>
      </c>
      <c r="G17" s="208">
        <f t="shared" si="1"/>
        <v>24.75</v>
      </c>
      <c r="H17" s="406" t="str">
        <f>A17</f>
        <v>лук репчатый</v>
      </c>
      <c r="I17" s="372"/>
      <c r="J17" s="372"/>
      <c r="K17" s="372"/>
      <c r="L17" s="23">
        <f>E17+E26+E30</f>
        <v>1.05</v>
      </c>
      <c r="M17" s="12">
        <f>F17</f>
        <v>55</v>
      </c>
      <c r="N17" s="48">
        <f t="shared" ref="N17:N25" si="2">L17*M17</f>
        <v>57.75</v>
      </c>
    </row>
    <row r="18" spans="1:16">
      <c r="A18" s="406" t="s">
        <v>62</v>
      </c>
      <c r="B18" s="405"/>
      <c r="C18" s="405"/>
      <c r="D18" s="92">
        <v>3.0000000000000001E-3</v>
      </c>
      <c r="E18" s="91">
        <v>0.1</v>
      </c>
      <c r="F18" s="91">
        <f>Д.П.!F14</f>
        <v>260</v>
      </c>
      <c r="G18" s="208">
        <f t="shared" si="1"/>
        <v>26</v>
      </c>
      <c r="H18" s="406" t="s">
        <v>62</v>
      </c>
      <c r="I18" s="372"/>
      <c r="J18" s="372"/>
      <c r="K18" s="372"/>
      <c r="L18" s="23">
        <f>E18</f>
        <v>0.1</v>
      </c>
      <c r="M18" s="12">
        <f>F18</f>
        <v>260</v>
      </c>
      <c r="N18" s="48">
        <f t="shared" si="2"/>
        <v>26</v>
      </c>
    </row>
    <row r="19" spans="1:16">
      <c r="A19" s="406" t="s">
        <v>42</v>
      </c>
      <c r="B19" s="372"/>
      <c r="C19" s="372"/>
      <c r="D19" s="91">
        <v>1.2E-2</v>
      </c>
      <c r="E19" s="91">
        <v>0.36</v>
      </c>
      <c r="F19" s="91">
        <f>Д.П.!F15</f>
        <v>65</v>
      </c>
      <c r="G19" s="208">
        <f t="shared" si="1"/>
        <v>23.4</v>
      </c>
      <c r="H19" s="406" t="str">
        <f>A23</f>
        <v>зелень</v>
      </c>
      <c r="I19" s="372"/>
      <c r="J19" s="372"/>
      <c r="K19" s="372"/>
      <c r="L19" s="12">
        <f>E23</f>
        <v>0.05</v>
      </c>
      <c r="M19" s="12">
        <f>F23</f>
        <v>290</v>
      </c>
      <c r="N19" s="48">
        <f t="shared" si="2"/>
        <v>14.5</v>
      </c>
    </row>
    <row r="20" spans="1:16">
      <c r="A20" s="189" t="s">
        <v>23</v>
      </c>
      <c r="B20" s="187"/>
      <c r="C20" s="187"/>
      <c r="D20" s="91">
        <v>3.0000000000000001E-3</v>
      </c>
      <c r="E20" s="91">
        <v>0.01</v>
      </c>
      <c r="F20" s="91">
        <f>Д.П.!F16</f>
        <v>75</v>
      </c>
      <c r="G20" s="208">
        <f t="shared" si="1"/>
        <v>0.75</v>
      </c>
      <c r="H20" s="295" t="s">
        <v>23</v>
      </c>
      <c r="I20" s="296"/>
      <c r="J20" s="296"/>
      <c r="K20" s="297"/>
      <c r="L20" s="12">
        <f>E20+E37</f>
        <v>0.61</v>
      </c>
      <c r="M20" s="12">
        <f>F37</f>
        <v>75</v>
      </c>
      <c r="N20" s="48">
        <f t="shared" si="2"/>
        <v>45.75</v>
      </c>
    </row>
    <row r="21" spans="1:16">
      <c r="A21" s="406" t="s">
        <v>113</v>
      </c>
      <c r="B21" s="372"/>
      <c r="C21" s="372"/>
      <c r="D21" s="91">
        <v>4.0000000000000001E-3</v>
      </c>
      <c r="E21" s="91">
        <v>0.12</v>
      </c>
      <c r="F21" s="91">
        <f>Д.П.!F17</f>
        <v>162.18</v>
      </c>
      <c r="G21" s="208">
        <f t="shared" si="1"/>
        <v>19.461600000000001</v>
      </c>
      <c r="H21" s="406" t="str">
        <f>A36</f>
        <v>сухофрукты</v>
      </c>
      <c r="I21" s="372"/>
      <c r="J21" s="372"/>
      <c r="K21" s="372"/>
      <c r="L21" s="12">
        <f>E36</f>
        <v>0.9</v>
      </c>
      <c r="M21" s="12">
        <f>F36</f>
        <v>156</v>
      </c>
      <c r="N21" s="48">
        <f t="shared" si="2"/>
        <v>140.4</v>
      </c>
    </row>
    <row r="22" spans="1:16">
      <c r="A22" s="295" t="s">
        <v>148</v>
      </c>
      <c r="B22" s="296"/>
      <c r="C22" s="297"/>
      <c r="D22" s="91">
        <v>2.7E-2</v>
      </c>
      <c r="E22" s="91">
        <v>0.81</v>
      </c>
      <c r="F22" s="91">
        <f>Д.П.!F18</f>
        <v>500</v>
      </c>
      <c r="G22" s="208">
        <f t="shared" si="1"/>
        <v>405</v>
      </c>
      <c r="H22" s="406" t="str">
        <f>A29</f>
        <v>масло сливочное</v>
      </c>
      <c r="I22" s="372"/>
      <c r="J22" s="372"/>
      <c r="K22" s="372"/>
      <c r="L22" s="12">
        <f>E29</f>
        <v>0.3</v>
      </c>
      <c r="M22" s="12">
        <f>F29</f>
        <v>975.5</v>
      </c>
      <c r="N22" s="48">
        <f t="shared" si="2"/>
        <v>292.64999999999998</v>
      </c>
    </row>
    <row r="23" spans="1:16">
      <c r="A23" s="488" t="s">
        <v>44</v>
      </c>
      <c r="B23" s="405"/>
      <c r="C23" s="405"/>
      <c r="D23" s="91">
        <v>3.0000000000000001E-3</v>
      </c>
      <c r="E23" s="91">
        <v>0.05</v>
      </c>
      <c r="F23" s="91">
        <v>290</v>
      </c>
      <c r="G23" s="208">
        <f t="shared" si="1"/>
        <v>14.5</v>
      </c>
      <c r="H23" s="483" t="str">
        <f>A10</f>
        <v>яблоки свежие</v>
      </c>
      <c r="I23" s="484"/>
      <c r="J23" s="484"/>
      <c r="K23" s="485"/>
      <c r="L23" s="12">
        <f>E10</f>
        <v>0</v>
      </c>
      <c r="M23" s="12">
        <f>F10</f>
        <v>145</v>
      </c>
      <c r="N23" s="48">
        <f t="shared" si="2"/>
        <v>0</v>
      </c>
    </row>
    <row r="24" spans="1:16">
      <c r="A24" s="489" t="s">
        <v>108</v>
      </c>
      <c r="B24" s="367"/>
      <c r="C24" s="367"/>
      <c r="D24" s="91">
        <v>205</v>
      </c>
      <c r="E24" s="91"/>
      <c r="F24" s="104" t="s">
        <v>109</v>
      </c>
      <c r="G24" s="208">
        <v>0</v>
      </c>
      <c r="H24" s="483" t="str">
        <f>A33</f>
        <v xml:space="preserve">изюм </v>
      </c>
      <c r="I24" s="484"/>
      <c r="J24" s="484"/>
      <c r="K24" s="485"/>
      <c r="L24" s="12">
        <f>E33</f>
        <v>0</v>
      </c>
      <c r="M24" s="12">
        <f>F33</f>
        <v>450</v>
      </c>
      <c r="N24" s="48">
        <f t="shared" si="2"/>
        <v>0</v>
      </c>
    </row>
    <row r="25" spans="1:16">
      <c r="A25" s="295" t="s">
        <v>18</v>
      </c>
      <c r="B25" s="308"/>
      <c r="C25" s="309"/>
      <c r="D25" s="91">
        <v>0.22</v>
      </c>
      <c r="E25" s="105">
        <v>6.6</v>
      </c>
      <c r="F25" s="91">
        <v>30</v>
      </c>
      <c r="G25" s="208">
        <f t="shared" ref="G25:G35" si="3">E25*F25</f>
        <v>198</v>
      </c>
      <c r="H25" s="406" t="str">
        <f>A11</f>
        <v>мини рулетик</v>
      </c>
      <c r="I25" s="372"/>
      <c r="J25" s="372"/>
      <c r="K25" s="372"/>
      <c r="L25" s="12">
        <f>E11</f>
        <v>0</v>
      </c>
      <c r="M25" s="12">
        <f>F11</f>
        <v>591.79999999999995</v>
      </c>
      <c r="N25" s="48">
        <f t="shared" si="2"/>
        <v>0</v>
      </c>
      <c r="O25" s="16">
        <f>G38-N26</f>
        <v>0</v>
      </c>
    </row>
    <row r="26" spans="1:16">
      <c r="A26" s="295" t="s">
        <v>41</v>
      </c>
      <c r="B26" s="308"/>
      <c r="C26" s="309"/>
      <c r="D26" s="91">
        <v>0.01</v>
      </c>
      <c r="E26" s="105">
        <v>0.3</v>
      </c>
      <c r="F26" s="91">
        <f>F17</f>
        <v>55</v>
      </c>
      <c r="G26" s="211">
        <f t="shared" si="3"/>
        <v>16.5</v>
      </c>
      <c r="H26" s="406"/>
      <c r="I26" s="372"/>
      <c r="J26" s="372"/>
      <c r="K26" s="372"/>
      <c r="L26" s="12"/>
      <c r="M26" s="12"/>
      <c r="N26" s="212">
        <f>SUM(N9:N25)</f>
        <v>3320.6296000000002</v>
      </c>
      <c r="O26" s="16">
        <v>30</v>
      </c>
      <c r="P26">
        <f>N26/O26</f>
        <v>110.68765333333334</v>
      </c>
    </row>
    <row r="27" spans="1:16">
      <c r="A27" s="295" t="s">
        <v>39</v>
      </c>
      <c r="B27" s="308"/>
      <c r="C27" s="309"/>
      <c r="D27" s="91">
        <v>4.0000000000000001E-3</v>
      </c>
      <c r="E27" s="105">
        <v>1</v>
      </c>
      <c r="F27" s="91">
        <v>7</v>
      </c>
      <c r="G27" s="211">
        <f t="shared" si="3"/>
        <v>7</v>
      </c>
      <c r="H27" s="406"/>
      <c r="I27" s="372"/>
      <c r="J27" s="372"/>
      <c r="K27" s="372"/>
      <c r="L27" s="12"/>
      <c r="M27" s="12"/>
      <c r="N27" s="129"/>
    </row>
    <row r="28" spans="1:16">
      <c r="A28" s="295" t="str">
        <f>A22</f>
        <v>мясо.</v>
      </c>
      <c r="B28" s="308"/>
      <c r="C28" s="309"/>
      <c r="D28" s="91">
        <v>0.152</v>
      </c>
      <c r="E28" s="91">
        <v>3.5</v>
      </c>
      <c r="F28" s="91">
        <f>F22</f>
        <v>500</v>
      </c>
      <c r="G28" s="208">
        <f t="shared" si="3"/>
        <v>1750</v>
      </c>
      <c r="H28" s="490" t="s">
        <v>101</v>
      </c>
      <c r="I28" s="491"/>
      <c r="J28" s="491"/>
      <c r="K28" s="491"/>
      <c r="L28" s="213"/>
      <c r="M28" s="12"/>
      <c r="N28" s="129"/>
    </row>
    <row r="29" spans="1:16">
      <c r="A29" s="295" t="s">
        <v>17</v>
      </c>
      <c r="B29" s="308"/>
      <c r="C29" s="309"/>
      <c r="D29" s="91">
        <v>0.01</v>
      </c>
      <c r="E29" s="91">
        <v>0.3</v>
      </c>
      <c r="F29" s="104">
        <v>975.5</v>
      </c>
      <c r="G29" s="211">
        <f t="shared" si="3"/>
        <v>292.64999999999998</v>
      </c>
      <c r="H29" s="406"/>
      <c r="I29" s="372"/>
      <c r="J29" s="372"/>
      <c r="K29" s="372"/>
      <c r="L29" s="12"/>
      <c r="M29" s="12"/>
      <c r="N29" s="129"/>
    </row>
    <row r="30" spans="1:16" ht="15.75" thickBot="1">
      <c r="A30" s="406" t="s">
        <v>41</v>
      </c>
      <c r="B30" s="372"/>
      <c r="C30" s="492"/>
      <c r="D30" s="214">
        <v>0.01</v>
      </c>
      <c r="E30" s="215">
        <v>0.3</v>
      </c>
      <c r="F30" s="104">
        <v>55</v>
      </c>
      <c r="G30" s="211">
        <f t="shared" si="3"/>
        <v>16.5</v>
      </c>
      <c r="H30" s="406"/>
      <c r="I30" s="372"/>
      <c r="J30" s="372"/>
      <c r="K30" s="372"/>
      <c r="L30" s="12"/>
      <c r="M30" s="12"/>
      <c r="N30" s="129"/>
    </row>
    <row r="31" spans="1:16" ht="15.75" thickBot="1">
      <c r="A31" s="493" t="s">
        <v>161</v>
      </c>
      <c r="B31" s="494"/>
      <c r="C31" s="495"/>
      <c r="D31" s="214">
        <v>50</v>
      </c>
      <c r="E31" s="215"/>
      <c r="F31" s="104" t="s">
        <v>143</v>
      </c>
      <c r="G31" s="211"/>
      <c r="H31" s="189"/>
      <c r="I31" s="187"/>
      <c r="J31" s="187"/>
      <c r="K31" s="187"/>
      <c r="L31" s="12"/>
      <c r="M31" s="12"/>
      <c r="N31" s="129"/>
    </row>
    <row r="32" spans="1:16" ht="15.75" thickBot="1">
      <c r="A32" s="496" t="s">
        <v>64</v>
      </c>
      <c r="B32" s="497"/>
      <c r="C32" s="498"/>
      <c r="D32" s="214">
        <v>52</v>
      </c>
      <c r="E32" s="215">
        <v>3.5</v>
      </c>
      <c r="F32" s="104">
        <f>F15</f>
        <v>55</v>
      </c>
      <c r="G32" s="211">
        <f t="shared" si="3"/>
        <v>192.5</v>
      </c>
      <c r="H32" s="189"/>
      <c r="I32" s="187"/>
      <c r="J32" s="187"/>
      <c r="K32" s="187"/>
      <c r="L32" s="12"/>
      <c r="M32" s="12"/>
      <c r="N32" s="129"/>
    </row>
    <row r="33" spans="1:14" ht="15.75" thickBot="1">
      <c r="A33" s="496" t="s">
        <v>142</v>
      </c>
      <c r="B33" s="497"/>
      <c r="C33" s="498"/>
      <c r="D33" s="214">
        <v>6.25</v>
      </c>
      <c r="E33" s="215">
        <v>0</v>
      </c>
      <c r="F33" s="104">
        <v>450</v>
      </c>
      <c r="G33" s="211">
        <f t="shared" si="3"/>
        <v>0</v>
      </c>
      <c r="H33" s="189"/>
      <c r="I33" s="187"/>
      <c r="J33" s="187"/>
      <c r="K33" s="187"/>
      <c r="L33" s="12"/>
      <c r="M33" s="12"/>
      <c r="N33" s="129"/>
    </row>
    <row r="34" spans="1:14" ht="15.75" thickBot="1">
      <c r="A34" s="496" t="s">
        <v>113</v>
      </c>
      <c r="B34" s="497"/>
      <c r="C34" s="498"/>
      <c r="D34" s="214">
        <v>3</v>
      </c>
      <c r="E34" s="215">
        <v>0.1</v>
      </c>
      <c r="F34" s="104">
        <f>F21</f>
        <v>162.18</v>
      </c>
      <c r="G34" s="211">
        <f t="shared" si="3"/>
        <v>16.218</v>
      </c>
      <c r="H34" s="189"/>
      <c r="I34" s="187"/>
      <c r="J34" s="187"/>
      <c r="K34" s="187"/>
      <c r="L34" s="12"/>
      <c r="M34" s="12"/>
      <c r="N34" s="129"/>
    </row>
    <row r="35" spans="1:14">
      <c r="A35" s="451" t="s">
        <v>162</v>
      </c>
      <c r="B35" s="452"/>
      <c r="C35" s="452"/>
      <c r="D35" s="104">
        <v>200</v>
      </c>
      <c r="E35" s="91"/>
      <c r="F35" s="104"/>
      <c r="G35" s="211">
        <f t="shared" si="3"/>
        <v>0</v>
      </c>
      <c r="H35" s="406"/>
      <c r="I35" s="372"/>
      <c r="J35" s="372"/>
      <c r="K35" s="372"/>
      <c r="L35" s="12"/>
      <c r="M35" s="12"/>
      <c r="N35" s="129"/>
    </row>
    <row r="36" spans="1:14">
      <c r="A36" s="406" t="s">
        <v>150</v>
      </c>
      <c r="B36" s="405"/>
      <c r="C36" s="405"/>
      <c r="D36" s="91">
        <v>0.03</v>
      </c>
      <c r="E36" s="91">
        <v>0.9</v>
      </c>
      <c r="F36" s="91">
        <v>156</v>
      </c>
      <c r="G36" s="211">
        <f>E36*F36</f>
        <v>140.4</v>
      </c>
      <c r="H36" s="462"/>
      <c r="I36" s="505"/>
      <c r="J36" s="505"/>
      <c r="K36" s="505"/>
      <c r="L36" s="12"/>
      <c r="M36" s="12"/>
      <c r="N36" s="129"/>
    </row>
    <row r="37" spans="1:14">
      <c r="A37" s="295" t="s">
        <v>23</v>
      </c>
      <c r="B37" s="296"/>
      <c r="C37" s="297"/>
      <c r="D37" s="91">
        <v>2.5000000000000001E-2</v>
      </c>
      <c r="E37" s="91">
        <v>0.6</v>
      </c>
      <c r="F37" s="91">
        <f>Д.П.!F16</f>
        <v>75</v>
      </c>
      <c r="G37" s="211">
        <f>E37*F37</f>
        <v>45</v>
      </c>
      <c r="H37" s="506"/>
      <c r="I37" s="507"/>
      <c r="J37" s="507"/>
      <c r="K37" s="508"/>
      <c r="L37" s="12"/>
      <c r="M37" s="12"/>
      <c r="N37" s="129"/>
    </row>
    <row r="38" spans="1:14" ht="15.75" thickBot="1">
      <c r="A38" s="502"/>
      <c r="B38" s="503"/>
      <c r="C38" s="504"/>
      <c r="D38" s="216"/>
      <c r="E38" s="216"/>
      <c r="F38" s="216"/>
      <c r="G38" s="217">
        <f>SUM(G10:G37)</f>
        <v>3320.6296000000002</v>
      </c>
      <c r="H38" s="499"/>
      <c r="I38" s="500"/>
      <c r="J38" s="500"/>
      <c r="K38" s="501"/>
      <c r="L38" s="134"/>
      <c r="M38" s="218"/>
      <c r="N38" s="159"/>
    </row>
    <row r="39" spans="1:14">
      <c r="A39" s="25"/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</row>
  </sheetData>
  <mergeCells count="67">
    <mergeCell ref="A31:C31"/>
    <mergeCell ref="A32:C32"/>
    <mergeCell ref="A33:C33"/>
    <mergeCell ref="A34:C34"/>
    <mergeCell ref="H38:K38"/>
    <mergeCell ref="A38:C38"/>
    <mergeCell ref="A37:C37"/>
    <mergeCell ref="H35:K35"/>
    <mergeCell ref="H36:K36"/>
    <mergeCell ref="H37:K37"/>
    <mergeCell ref="A35:C35"/>
    <mergeCell ref="A36:C36"/>
    <mergeCell ref="A24:C24"/>
    <mergeCell ref="A26:C26"/>
    <mergeCell ref="H27:K27"/>
    <mergeCell ref="H30:K30"/>
    <mergeCell ref="A25:C25"/>
    <mergeCell ref="A28:C28"/>
    <mergeCell ref="A27:C27"/>
    <mergeCell ref="A29:C29"/>
    <mergeCell ref="H26:K26"/>
    <mergeCell ref="H28:K28"/>
    <mergeCell ref="H29:K29"/>
    <mergeCell ref="A30:C30"/>
    <mergeCell ref="H18:K18"/>
    <mergeCell ref="H13:K13"/>
    <mergeCell ref="H11:K11"/>
    <mergeCell ref="H15:K15"/>
    <mergeCell ref="H16:K16"/>
    <mergeCell ref="H17:K17"/>
    <mergeCell ref="H14:K14"/>
    <mergeCell ref="H23:K23"/>
    <mergeCell ref="H24:K24"/>
    <mergeCell ref="H25:K25"/>
    <mergeCell ref="A13:C13"/>
    <mergeCell ref="A12:C12"/>
    <mergeCell ref="A16:C16"/>
    <mergeCell ref="A17:C17"/>
    <mergeCell ref="H19:K19"/>
    <mergeCell ref="A21:C21"/>
    <mergeCell ref="A22:C22"/>
    <mergeCell ref="A19:C19"/>
    <mergeCell ref="H21:K21"/>
    <mergeCell ref="H20:K20"/>
    <mergeCell ref="A18:C18"/>
    <mergeCell ref="A23:C23"/>
    <mergeCell ref="H22:K22"/>
    <mergeCell ref="A10:C10"/>
    <mergeCell ref="A11:C11"/>
    <mergeCell ref="A14:C14"/>
    <mergeCell ref="A6:G6"/>
    <mergeCell ref="H6:N7"/>
    <mergeCell ref="A7:G7"/>
    <mergeCell ref="H9:K9"/>
    <mergeCell ref="A8:C8"/>
    <mergeCell ref="H8:K8"/>
    <mergeCell ref="A9:C9"/>
    <mergeCell ref="H10:K10"/>
    <mergeCell ref="H12:K12"/>
    <mergeCell ref="A1:G2"/>
    <mergeCell ref="A3:G4"/>
    <mergeCell ref="A5:G5"/>
    <mergeCell ref="H5:N5"/>
    <mergeCell ref="H3:N3"/>
    <mergeCell ref="I4:N4"/>
    <mergeCell ref="H1:N1"/>
    <mergeCell ref="H2:N2"/>
  </mergeCells>
  <pageMargins left="0.70866141732283472" right="0.70866141732283472" top="0.74803149606299213" bottom="0.74803149606299213" header="0.31496062992125984" footer="0.31496062992125984"/>
  <pageSetup paperSize="9" scale="91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P54"/>
  <sheetViews>
    <sheetView topLeftCell="A3" workbookViewId="0">
      <selection activeCell="H9" sqref="H9:N36"/>
    </sheetView>
  </sheetViews>
  <sheetFormatPr defaultRowHeight="15"/>
  <cols>
    <col min="7" max="7" width="12.42578125" customWidth="1"/>
    <col min="8" max="8" width="11.140625" hidden="1" customWidth="1"/>
    <col min="9" max="9" width="16.28515625" customWidth="1"/>
    <col min="14" max="14" width="9" customWidth="1"/>
  </cols>
  <sheetData>
    <row r="1" spans="1:15">
      <c r="A1" s="437" t="s">
        <v>31</v>
      </c>
      <c r="B1" s="438"/>
      <c r="C1" s="438"/>
      <c r="D1" s="438"/>
      <c r="E1" s="438"/>
      <c r="F1" s="438"/>
      <c r="G1" s="510"/>
      <c r="H1" s="42"/>
      <c r="I1" s="519" t="str">
        <f>Д.П.!I1</f>
        <v>Утверждаю: 03 декабря  2025г</v>
      </c>
      <c r="J1" s="457"/>
      <c r="K1" s="457"/>
      <c r="L1" s="457"/>
      <c r="M1" s="457"/>
      <c r="N1" s="458"/>
    </row>
    <row r="2" spans="1:15" ht="15.75" thickBot="1">
      <c r="A2" s="439"/>
      <c r="B2" s="440"/>
      <c r="C2" s="440"/>
      <c r="D2" s="440"/>
      <c r="E2" s="440"/>
      <c r="F2" s="440"/>
      <c r="G2" s="511"/>
      <c r="H2" s="204"/>
      <c r="I2" s="520"/>
      <c r="J2" s="521"/>
      <c r="K2" s="521"/>
      <c r="L2" s="521"/>
      <c r="M2" s="521"/>
      <c r="N2" s="522"/>
    </row>
    <row r="3" spans="1:15">
      <c r="A3" s="441" t="s">
        <v>32</v>
      </c>
      <c r="B3" s="442"/>
      <c r="C3" s="442"/>
      <c r="D3" s="442"/>
      <c r="E3" s="442"/>
      <c r="F3" s="442"/>
      <c r="G3" s="512"/>
      <c r="H3" s="219"/>
      <c r="I3" s="367" t="s">
        <v>112</v>
      </c>
      <c r="J3" s="367"/>
      <c r="K3" s="367"/>
      <c r="L3" s="367"/>
      <c r="M3" s="367"/>
      <c r="N3" s="516"/>
    </row>
    <row r="4" spans="1:15" ht="15.75" thickBot="1">
      <c r="A4" s="443"/>
      <c r="B4" s="444"/>
      <c r="C4" s="444"/>
      <c r="D4" s="444"/>
      <c r="E4" s="444"/>
      <c r="F4" s="444"/>
      <c r="G4" s="513"/>
      <c r="H4" s="204"/>
      <c r="I4" s="517"/>
      <c r="J4" s="517"/>
      <c r="K4" s="517"/>
      <c r="L4" s="517"/>
      <c r="M4" s="517"/>
      <c r="N4" s="518"/>
    </row>
    <row r="5" spans="1:15" ht="21.75" thickBot="1">
      <c r="A5" s="445" t="s">
        <v>72</v>
      </c>
      <c r="B5" s="446"/>
      <c r="C5" s="446"/>
      <c r="D5" s="446"/>
      <c r="E5" s="446"/>
      <c r="F5" s="446"/>
      <c r="G5" s="514"/>
      <c r="H5" s="448"/>
      <c r="I5" s="449"/>
      <c r="J5" s="449"/>
      <c r="K5" s="449"/>
      <c r="L5" s="449"/>
      <c r="M5" s="449"/>
      <c r="N5" s="450"/>
    </row>
    <row r="6" spans="1:15" ht="15" customHeight="1">
      <c r="A6" s="464" t="s">
        <v>71</v>
      </c>
      <c r="B6" s="465"/>
      <c r="C6" s="465"/>
      <c r="D6" s="465"/>
      <c r="E6" s="465"/>
      <c r="F6" s="465"/>
      <c r="G6" s="515"/>
      <c r="H6" s="467" t="s">
        <v>33</v>
      </c>
      <c r="I6" s="468"/>
      <c r="J6" s="468"/>
      <c r="K6" s="468"/>
      <c r="L6" s="468"/>
      <c r="M6" s="468"/>
      <c r="N6" s="469"/>
    </row>
    <row r="7" spans="1:15" ht="15.75" customHeight="1" thickBot="1">
      <c r="A7" s="473" t="s">
        <v>67</v>
      </c>
      <c r="B7" s="474"/>
      <c r="C7" s="474"/>
      <c r="D7" s="474"/>
      <c r="E7" s="474"/>
      <c r="F7" s="474"/>
      <c r="G7" s="523"/>
      <c r="H7" s="470"/>
      <c r="I7" s="471"/>
      <c r="J7" s="471"/>
      <c r="K7" s="471"/>
      <c r="L7" s="471"/>
      <c r="M7" s="471"/>
      <c r="N7" s="472"/>
    </row>
    <row r="8" spans="1:15" ht="15.75" thickBot="1">
      <c r="A8" s="477" t="s">
        <v>34</v>
      </c>
      <c r="B8" s="478"/>
      <c r="C8" s="478"/>
      <c r="D8" s="131" t="s">
        <v>38</v>
      </c>
      <c r="E8" s="33" t="s">
        <v>35</v>
      </c>
      <c r="F8" s="33" t="s">
        <v>36</v>
      </c>
      <c r="G8" s="44" t="s">
        <v>37</v>
      </c>
      <c r="H8" s="524" t="s">
        <v>34</v>
      </c>
      <c r="I8" s="525"/>
      <c r="J8" s="525"/>
      <c r="K8" s="526"/>
      <c r="L8" s="33" t="s">
        <v>35</v>
      </c>
      <c r="M8" s="33" t="s">
        <v>36</v>
      </c>
      <c r="N8" s="44" t="s">
        <v>37</v>
      </c>
      <c r="O8">
        <v>15</v>
      </c>
    </row>
    <row r="9" spans="1:15">
      <c r="A9" s="481" t="s">
        <v>60</v>
      </c>
      <c r="B9" s="482"/>
      <c r="C9" s="482"/>
      <c r="D9" s="206"/>
      <c r="E9" s="206"/>
      <c r="F9" s="206"/>
      <c r="G9" s="207"/>
      <c r="H9" s="475" t="s">
        <v>18</v>
      </c>
      <c r="I9" s="476"/>
      <c r="J9" s="476"/>
      <c r="K9" s="476"/>
      <c r="L9" s="135">
        <f>E14+E25</f>
        <v>3.2</v>
      </c>
      <c r="M9" s="78">
        <f>F14</f>
        <v>30</v>
      </c>
      <c r="N9" s="136">
        <f t="shared" ref="N9:N22" si="0">L9*M9</f>
        <v>96</v>
      </c>
    </row>
    <row r="10" spans="1:15">
      <c r="A10" s="462"/>
      <c r="B10" s="463"/>
      <c r="C10" s="463"/>
      <c r="D10" s="91"/>
      <c r="E10" s="91"/>
      <c r="F10" s="91"/>
      <c r="G10" s="208"/>
      <c r="H10" s="406" t="s">
        <v>40</v>
      </c>
      <c r="I10" s="372"/>
      <c r="J10" s="372"/>
      <c r="K10" s="372"/>
      <c r="L10" s="12">
        <f>E16</f>
        <v>0.25</v>
      </c>
      <c r="M10" s="12">
        <f>F16</f>
        <v>45</v>
      </c>
      <c r="N10" s="48">
        <f t="shared" si="0"/>
        <v>11.25</v>
      </c>
    </row>
    <row r="11" spans="1:15">
      <c r="A11" s="462"/>
      <c r="B11" s="463"/>
      <c r="C11" s="463"/>
      <c r="D11" s="91"/>
      <c r="E11" s="91"/>
      <c r="F11" s="91"/>
      <c r="G11" s="208"/>
      <c r="H11" s="406" t="str">
        <f>A15</f>
        <v>свекла</v>
      </c>
      <c r="I11" s="372"/>
      <c r="J11" s="372"/>
      <c r="K11" s="372"/>
      <c r="L11" s="23">
        <f>E15</f>
        <v>0.5</v>
      </c>
      <c r="M11" s="12">
        <f>F15</f>
        <v>55</v>
      </c>
      <c r="N11" s="48">
        <f t="shared" si="0"/>
        <v>27.5</v>
      </c>
    </row>
    <row r="12" spans="1:15">
      <c r="A12" s="486" t="s">
        <v>102</v>
      </c>
      <c r="B12" s="487"/>
      <c r="C12" s="487"/>
      <c r="D12" s="209">
        <v>0.05</v>
      </c>
      <c r="E12" s="209"/>
      <c r="F12" s="209"/>
      <c r="G12" s="210"/>
      <c r="H12" s="406" t="s">
        <v>42</v>
      </c>
      <c r="I12" s="372"/>
      <c r="J12" s="372"/>
      <c r="K12" s="372"/>
      <c r="L12" s="12">
        <f>E19</f>
        <v>0.12</v>
      </c>
      <c r="M12" s="12">
        <f>F19</f>
        <v>65</v>
      </c>
      <c r="N12" s="48">
        <f t="shared" si="0"/>
        <v>7.8</v>
      </c>
    </row>
    <row r="13" spans="1:15">
      <c r="A13" s="486" t="s">
        <v>84</v>
      </c>
      <c r="B13" s="487"/>
      <c r="C13" s="487"/>
      <c r="D13" s="91" t="s">
        <v>58</v>
      </c>
      <c r="E13" s="91"/>
      <c r="F13" s="91" t="s">
        <v>75</v>
      </c>
      <c r="G13" s="208"/>
      <c r="H13" s="406" t="s">
        <v>69</v>
      </c>
      <c r="I13" s="372"/>
      <c r="J13" s="372"/>
      <c r="K13" s="372"/>
      <c r="L13" s="12">
        <f>E22</f>
        <v>0.27</v>
      </c>
      <c r="M13" s="12">
        <f>F22</f>
        <v>500</v>
      </c>
      <c r="N13" s="48">
        <f t="shared" si="0"/>
        <v>135</v>
      </c>
    </row>
    <row r="14" spans="1:15">
      <c r="A14" s="406" t="s">
        <v>18</v>
      </c>
      <c r="B14" s="372"/>
      <c r="C14" s="372"/>
      <c r="D14" s="91">
        <v>0.1</v>
      </c>
      <c r="E14" s="91">
        <v>1</v>
      </c>
      <c r="F14" s="91">
        <f>ОВЗ!F14</f>
        <v>30</v>
      </c>
      <c r="G14" s="208">
        <f>E14*F14</f>
        <v>30</v>
      </c>
      <c r="H14" s="406" t="str">
        <f>A28</f>
        <v>мясо.</v>
      </c>
      <c r="I14" s="372"/>
      <c r="J14" s="372"/>
      <c r="K14" s="372"/>
      <c r="L14" s="12">
        <f>E28</f>
        <v>1.5</v>
      </c>
      <c r="M14" s="12">
        <f>F28</f>
        <v>500</v>
      </c>
      <c r="N14" s="48">
        <f t="shared" si="0"/>
        <v>750</v>
      </c>
    </row>
    <row r="15" spans="1:15">
      <c r="A15" s="201" t="s">
        <v>64</v>
      </c>
      <c r="B15" s="200"/>
      <c r="C15" s="200"/>
      <c r="D15" s="91">
        <v>0.05</v>
      </c>
      <c r="E15" s="91">
        <v>0.5</v>
      </c>
      <c r="F15" s="91">
        <f>ОВЗ!F15</f>
        <v>55</v>
      </c>
      <c r="G15" s="208">
        <f>E15*F15</f>
        <v>27.5</v>
      </c>
      <c r="H15" s="406" t="str">
        <f>A27</f>
        <v>яйцо столовое</v>
      </c>
      <c r="I15" s="372"/>
      <c r="J15" s="372"/>
      <c r="K15" s="372"/>
      <c r="L15" s="23">
        <f>E27</f>
        <v>1</v>
      </c>
      <c r="M15" s="23">
        <f>F27</f>
        <v>7</v>
      </c>
      <c r="N15" s="48">
        <f t="shared" si="0"/>
        <v>7</v>
      </c>
    </row>
    <row r="16" spans="1:15">
      <c r="A16" s="406" t="s">
        <v>40</v>
      </c>
      <c r="B16" s="372"/>
      <c r="C16" s="372"/>
      <c r="D16" s="91">
        <v>2.5000000000000001E-2</v>
      </c>
      <c r="E16" s="91">
        <v>0.25</v>
      </c>
      <c r="F16" s="91">
        <f>ОВЗ!F16</f>
        <v>45</v>
      </c>
      <c r="G16" s="208">
        <f t="shared" ref="G16:G23" si="1">E16*F16</f>
        <v>11.25</v>
      </c>
      <c r="H16" s="406" t="str">
        <f>A21</f>
        <v>масло растительное</v>
      </c>
      <c r="I16" s="372"/>
      <c r="J16" s="372"/>
      <c r="K16" s="372"/>
      <c r="L16" s="12">
        <f>E21+E34</f>
        <v>0.1</v>
      </c>
      <c r="M16" s="12">
        <f>F21</f>
        <v>162.18</v>
      </c>
      <c r="N16" s="48">
        <f t="shared" si="0"/>
        <v>16.218</v>
      </c>
    </row>
    <row r="17" spans="1:14">
      <c r="A17" s="406" t="s">
        <v>41</v>
      </c>
      <c r="B17" s="372"/>
      <c r="C17" s="372"/>
      <c r="D17" s="91">
        <v>1.4999999999999999E-2</v>
      </c>
      <c r="E17" s="91">
        <v>0.15</v>
      </c>
      <c r="F17" s="91">
        <f>ОВЗ!F17</f>
        <v>55</v>
      </c>
      <c r="G17" s="208">
        <f t="shared" si="1"/>
        <v>8.25</v>
      </c>
      <c r="H17" s="406" t="str">
        <f>A17</f>
        <v>лук репчатый</v>
      </c>
      <c r="I17" s="372"/>
      <c r="J17" s="372"/>
      <c r="K17" s="372"/>
      <c r="L17" s="23">
        <f>E17+E26+E30</f>
        <v>0.35</v>
      </c>
      <c r="M17" s="12">
        <f>F17</f>
        <v>55</v>
      </c>
      <c r="N17" s="48">
        <f t="shared" si="0"/>
        <v>19.25</v>
      </c>
    </row>
    <row r="18" spans="1:14">
      <c r="A18" s="406" t="s">
        <v>62</v>
      </c>
      <c r="B18" s="405"/>
      <c r="C18" s="405"/>
      <c r="D18" s="92">
        <v>3.0000000000000001E-3</v>
      </c>
      <c r="E18" s="91">
        <v>0.05</v>
      </c>
      <c r="F18" s="91">
        <f>ОВЗ!F18</f>
        <v>260</v>
      </c>
      <c r="G18" s="208">
        <f t="shared" si="1"/>
        <v>13</v>
      </c>
      <c r="H18" s="406" t="s">
        <v>62</v>
      </c>
      <c r="I18" s="372"/>
      <c r="J18" s="372"/>
      <c r="K18" s="372"/>
      <c r="L18" s="23">
        <f>E18</f>
        <v>0.05</v>
      </c>
      <c r="M18" s="12">
        <f>F18</f>
        <v>260</v>
      </c>
      <c r="N18" s="48">
        <f t="shared" si="0"/>
        <v>13</v>
      </c>
    </row>
    <row r="19" spans="1:14">
      <c r="A19" s="406" t="s">
        <v>42</v>
      </c>
      <c r="B19" s="372"/>
      <c r="C19" s="372"/>
      <c r="D19" s="91">
        <v>1.2E-2</v>
      </c>
      <c r="E19" s="91">
        <v>0.12</v>
      </c>
      <c r="F19" s="91">
        <f>ОВЗ!F19</f>
        <v>65</v>
      </c>
      <c r="G19" s="208">
        <f t="shared" si="1"/>
        <v>7.8</v>
      </c>
      <c r="H19" s="406" t="str">
        <f>A23</f>
        <v>зелень</v>
      </c>
      <c r="I19" s="372"/>
      <c r="J19" s="372"/>
      <c r="K19" s="372"/>
      <c r="L19" s="12">
        <f>E23</f>
        <v>0</v>
      </c>
      <c r="M19" s="12">
        <f>F23</f>
        <v>290</v>
      </c>
      <c r="N19" s="48">
        <f t="shared" si="0"/>
        <v>0</v>
      </c>
    </row>
    <row r="20" spans="1:14">
      <c r="A20" s="201" t="s">
        <v>23</v>
      </c>
      <c r="B20" s="200"/>
      <c r="C20" s="200"/>
      <c r="D20" s="91">
        <v>3.0000000000000001E-3</v>
      </c>
      <c r="E20" s="91">
        <v>0.05</v>
      </c>
      <c r="F20" s="91">
        <f>ОВЗ!F20</f>
        <v>75</v>
      </c>
      <c r="G20" s="208">
        <f t="shared" si="1"/>
        <v>3.75</v>
      </c>
      <c r="H20" s="295" t="s">
        <v>23</v>
      </c>
      <c r="I20" s="296"/>
      <c r="J20" s="296"/>
      <c r="K20" s="297"/>
      <c r="L20" s="12">
        <f>E20+E37+E42+E47</f>
        <v>0.6</v>
      </c>
      <c r="M20" s="12">
        <f>F37</f>
        <v>75</v>
      </c>
      <c r="N20" s="48">
        <f t="shared" si="0"/>
        <v>45</v>
      </c>
    </row>
    <row r="21" spans="1:14">
      <c r="A21" s="406" t="s">
        <v>113</v>
      </c>
      <c r="B21" s="372"/>
      <c r="C21" s="372"/>
      <c r="D21" s="91">
        <v>4.0000000000000001E-3</v>
      </c>
      <c r="E21" s="91">
        <v>0.05</v>
      </c>
      <c r="F21" s="91">
        <f>ОВЗ!F21</f>
        <v>162.18</v>
      </c>
      <c r="G21" s="208">
        <f t="shared" si="1"/>
        <v>8.109</v>
      </c>
      <c r="H21" s="406" t="str">
        <f>A36</f>
        <v>сухофрукты</v>
      </c>
      <c r="I21" s="372"/>
      <c r="J21" s="372"/>
      <c r="K21" s="372"/>
      <c r="L21" s="12">
        <f>E36</f>
        <v>0.45</v>
      </c>
      <c r="M21" s="12">
        <f>F36</f>
        <v>156</v>
      </c>
      <c r="N21" s="48">
        <f t="shared" si="0"/>
        <v>70.2</v>
      </c>
    </row>
    <row r="22" spans="1:14">
      <c r="A22" s="295" t="s">
        <v>148</v>
      </c>
      <c r="B22" s="296"/>
      <c r="C22" s="297"/>
      <c r="D22" s="91">
        <v>2.7E-2</v>
      </c>
      <c r="E22" s="91">
        <v>0.27</v>
      </c>
      <c r="F22" s="91">
        <f>ОВЗ!F22</f>
        <v>500</v>
      </c>
      <c r="G22" s="208">
        <f t="shared" si="1"/>
        <v>135</v>
      </c>
      <c r="H22" s="406" t="str">
        <f>A29</f>
        <v>масло сливочное</v>
      </c>
      <c r="I22" s="372"/>
      <c r="J22" s="372"/>
      <c r="K22" s="372"/>
      <c r="L22" s="12">
        <f>E29</f>
        <v>0.1</v>
      </c>
      <c r="M22" s="12">
        <f>F29</f>
        <v>975.5</v>
      </c>
      <c r="N22" s="48">
        <f t="shared" si="0"/>
        <v>97.550000000000011</v>
      </c>
    </row>
    <row r="23" spans="1:14">
      <c r="A23" s="488" t="s">
        <v>44</v>
      </c>
      <c r="B23" s="405"/>
      <c r="C23" s="405"/>
      <c r="D23" s="91">
        <v>3.0000000000000001E-3</v>
      </c>
      <c r="E23" s="91">
        <v>0</v>
      </c>
      <c r="F23" s="91">
        <f>ОВЗ!F23</f>
        <v>290</v>
      </c>
      <c r="G23" s="208">
        <f t="shared" si="1"/>
        <v>0</v>
      </c>
      <c r="H23" s="483" t="str">
        <f>A32</f>
        <v>свекла</v>
      </c>
      <c r="I23" s="484"/>
      <c r="J23" s="484"/>
      <c r="K23" s="485"/>
      <c r="L23" s="12">
        <f>E32</f>
        <v>0.52</v>
      </c>
      <c r="M23" s="12">
        <f>F32</f>
        <v>55</v>
      </c>
      <c r="N23" s="48">
        <f t="shared" ref="N23:N29" si="2">L23*M23</f>
        <v>28.6</v>
      </c>
    </row>
    <row r="24" spans="1:14">
      <c r="A24" s="489" t="s">
        <v>108</v>
      </c>
      <c r="B24" s="367"/>
      <c r="C24" s="367"/>
      <c r="D24" s="91">
        <v>205</v>
      </c>
      <c r="E24" s="91"/>
      <c r="F24" s="104" t="s">
        <v>109</v>
      </c>
      <c r="G24" s="208">
        <v>0</v>
      </c>
      <c r="H24" s="483" t="str">
        <f>A33</f>
        <v xml:space="preserve">изюм </v>
      </c>
      <c r="I24" s="484"/>
      <c r="J24" s="484"/>
      <c r="K24" s="485"/>
      <c r="L24" s="12">
        <f>E33</f>
        <v>0</v>
      </c>
      <c r="M24" s="12">
        <f>F33</f>
        <v>450</v>
      </c>
      <c r="N24" s="48">
        <f t="shared" si="2"/>
        <v>0</v>
      </c>
    </row>
    <row r="25" spans="1:14">
      <c r="A25" s="295" t="s">
        <v>18</v>
      </c>
      <c r="B25" s="308"/>
      <c r="C25" s="309"/>
      <c r="D25" s="91">
        <v>0.22</v>
      </c>
      <c r="E25" s="105">
        <v>2.2000000000000002</v>
      </c>
      <c r="F25" s="91">
        <f>ОВЗ!F25</f>
        <v>30</v>
      </c>
      <c r="G25" s="208">
        <f t="shared" ref="G25:G35" si="3">E25*F25</f>
        <v>66</v>
      </c>
      <c r="H25" s="239"/>
      <c r="I25" s="240" t="str">
        <f>A41</f>
        <v>мука</v>
      </c>
      <c r="J25" s="240"/>
      <c r="K25" s="240"/>
      <c r="L25" s="12">
        <f>E41</f>
        <v>0</v>
      </c>
      <c r="M25" s="12">
        <f>F41</f>
        <v>48.64</v>
      </c>
      <c r="N25" s="48">
        <f t="shared" si="2"/>
        <v>0</v>
      </c>
    </row>
    <row r="26" spans="1:14">
      <c r="A26" s="295" t="s">
        <v>41</v>
      </c>
      <c r="B26" s="308"/>
      <c r="C26" s="309"/>
      <c r="D26" s="91">
        <v>0.01</v>
      </c>
      <c r="E26" s="105">
        <v>0.1</v>
      </c>
      <c r="F26" s="91">
        <f>ОВЗ!F26</f>
        <v>55</v>
      </c>
      <c r="G26" s="211">
        <f t="shared" si="3"/>
        <v>5.5</v>
      </c>
      <c r="H26" s="239"/>
      <c r="I26" s="240" t="str">
        <f>A43</f>
        <v>маргарин</v>
      </c>
      <c r="J26" s="240"/>
      <c r="K26" s="240"/>
      <c r="L26" s="12">
        <f>E43</f>
        <v>0</v>
      </c>
      <c r="M26" s="12">
        <f>F43</f>
        <v>195</v>
      </c>
      <c r="N26" s="48">
        <f t="shared" si="2"/>
        <v>0</v>
      </c>
    </row>
    <row r="27" spans="1:14">
      <c r="A27" s="295" t="s">
        <v>39</v>
      </c>
      <c r="B27" s="308"/>
      <c r="C27" s="309"/>
      <c r="D27" s="91">
        <v>4.0000000000000001E-3</v>
      </c>
      <c r="E27" s="105">
        <v>1</v>
      </c>
      <c r="F27" s="91">
        <f>ОВЗ!F27</f>
        <v>7</v>
      </c>
      <c r="G27" s="211">
        <f t="shared" si="3"/>
        <v>7</v>
      </c>
      <c r="H27" s="239"/>
      <c r="I27" s="240" t="str">
        <f>A44</f>
        <v>повидло</v>
      </c>
      <c r="J27" s="240"/>
      <c r="K27" s="240"/>
      <c r="L27" s="12">
        <f>E44</f>
        <v>0</v>
      </c>
      <c r="M27" s="12">
        <f>F44</f>
        <v>126</v>
      </c>
      <c r="N27" s="48">
        <f t="shared" si="2"/>
        <v>0</v>
      </c>
    </row>
    <row r="28" spans="1:14">
      <c r="A28" s="295" t="str">
        <f>A22</f>
        <v>мясо.</v>
      </c>
      <c r="B28" s="308"/>
      <c r="C28" s="309"/>
      <c r="D28" s="91">
        <v>0.152</v>
      </c>
      <c r="E28" s="91">
        <v>1.5</v>
      </c>
      <c r="F28" s="91">
        <f>ОВЗ!F28</f>
        <v>500</v>
      </c>
      <c r="G28" s="208">
        <f t="shared" si="3"/>
        <v>750</v>
      </c>
      <c r="H28" s="239"/>
      <c r="I28" s="240" t="str">
        <f>A46</f>
        <v>чай.</v>
      </c>
      <c r="J28" s="240"/>
      <c r="K28" s="240"/>
      <c r="L28" s="12">
        <f>E46</f>
        <v>0.01</v>
      </c>
      <c r="M28" s="12">
        <f>F46</f>
        <v>1300</v>
      </c>
      <c r="N28" s="48">
        <f t="shared" si="2"/>
        <v>13</v>
      </c>
    </row>
    <row r="29" spans="1:14">
      <c r="A29" s="295" t="s">
        <v>17</v>
      </c>
      <c r="B29" s="308"/>
      <c r="C29" s="309"/>
      <c r="D29" s="91">
        <v>0.01</v>
      </c>
      <c r="E29" s="91">
        <v>0.1</v>
      </c>
      <c r="F29" s="91">
        <f>ОВЗ!F29</f>
        <v>975.5</v>
      </c>
      <c r="G29" s="211">
        <f t="shared" si="3"/>
        <v>97.550000000000011</v>
      </c>
      <c r="H29" s="239"/>
      <c r="I29" s="240" t="str">
        <f>A39</f>
        <v>Выпечка</v>
      </c>
      <c r="J29" s="240"/>
      <c r="K29" s="240"/>
      <c r="L29" s="12">
        <f>E39</f>
        <v>10</v>
      </c>
      <c r="M29" s="12">
        <f>F39</f>
        <v>20</v>
      </c>
      <c r="N29" s="48">
        <f t="shared" si="2"/>
        <v>200</v>
      </c>
    </row>
    <row r="30" spans="1:14" ht="15.75" thickBot="1">
      <c r="A30" s="406" t="s">
        <v>41</v>
      </c>
      <c r="B30" s="372"/>
      <c r="C30" s="492"/>
      <c r="D30" s="214">
        <v>0.01</v>
      </c>
      <c r="E30" s="215">
        <v>0.1</v>
      </c>
      <c r="F30" s="91">
        <f>ОВЗ!F30</f>
        <v>55</v>
      </c>
      <c r="G30" s="211">
        <f t="shared" si="3"/>
        <v>5.5</v>
      </c>
      <c r="H30" s="239"/>
      <c r="I30" s="240"/>
      <c r="J30" s="240"/>
      <c r="K30" s="240"/>
      <c r="L30" s="12"/>
      <c r="M30" s="12"/>
      <c r="N30" s="48"/>
    </row>
    <row r="31" spans="1:14" ht="15.75" thickBot="1">
      <c r="A31" s="493" t="str">
        <f>ОВЗ!A31</f>
        <v xml:space="preserve">Салат из свеклы </v>
      </c>
      <c r="B31" s="494"/>
      <c r="C31" s="495"/>
      <c r="D31" s="214">
        <v>50</v>
      </c>
      <c r="E31" s="215"/>
      <c r="F31" s="104" t="s">
        <v>143</v>
      </c>
      <c r="G31" s="211"/>
      <c r="H31" s="239"/>
      <c r="I31" s="240"/>
      <c r="J31" s="240"/>
      <c r="K31" s="240"/>
      <c r="L31" s="12"/>
      <c r="M31" s="12"/>
      <c r="N31" s="48"/>
    </row>
    <row r="32" spans="1:14" ht="15.75" thickBot="1">
      <c r="A32" s="496" t="s">
        <v>64</v>
      </c>
      <c r="B32" s="497"/>
      <c r="C32" s="498"/>
      <c r="D32" s="214">
        <v>52</v>
      </c>
      <c r="E32" s="215">
        <v>0.52</v>
      </c>
      <c r="F32" s="104">
        <f>ОВЗ!F32</f>
        <v>55</v>
      </c>
      <c r="G32" s="211">
        <f t="shared" si="3"/>
        <v>28.6</v>
      </c>
      <c r="H32" s="406"/>
      <c r="I32" s="372"/>
      <c r="J32" s="372"/>
      <c r="K32" s="372"/>
      <c r="L32" s="12"/>
      <c r="M32" s="12"/>
      <c r="N32" s="48"/>
    </row>
    <row r="33" spans="1:16" ht="15.75" thickBot="1">
      <c r="A33" s="496" t="s">
        <v>142</v>
      </c>
      <c r="B33" s="497"/>
      <c r="C33" s="498"/>
      <c r="D33" s="214">
        <v>6.25</v>
      </c>
      <c r="E33" s="215">
        <v>0</v>
      </c>
      <c r="F33" s="104">
        <f>ОВЗ!F33</f>
        <v>450</v>
      </c>
      <c r="G33" s="211">
        <f t="shared" si="3"/>
        <v>0</v>
      </c>
      <c r="H33" s="406"/>
      <c r="I33" s="372"/>
      <c r="J33" s="372"/>
      <c r="K33" s="372"/>
      <c r="L33" s="12"/>
      <c r="M33" s="12"/>
      <c r="N33" s="212">
        <f>SUM(N9:N32)</f>
        <v>1537.3679999999999</v>
      </c>
      <c r="P33" s="16">
        <f>N33-G50</f>
        <v>0</v>
      </c>
    </row>
    <row r="34" spans="1:16" ht="15.75" thickBot="1">
      <c r="A34" s="496" t="s">
        <v>113</v>
      </c>
      <c r="B34" s="497"/>
      <c r="C34" s="498"/>
      <c r="D34" s="214">
        <v>3</v>
      </c>
      <c r="E34" s="215">
        <v>0.05</v>
      </c>
      <c r="F34" s="104">
        <f>ОВЗ!F34</f>
        <v>162.18</v>
      </c>
      <c r="G34" s="211">
        <f t="shared" si="3"/>
        <v>8.109</v>
      </c>
      <c r="H34" s="406"/>
      <c r="I34" s="372"/>
      <c r="J34" s="372"/>
      <c r="K34" s="372"/>
      <c r="L34" s="225"/>
      <c r="M34" s="12"/>
      <c r="N34" s="129">
        <f>N33*M35</f>
        <v>2152.3151999999995</v>
      </c>
      <c r="O34">
        <f>N34/O8</f>
        <v>143.48767999999998</v>
      </c>
    </row>
    <row r="35" spans="1:16">
      <c r="A35" s="451" t="str">
        <f>ОВЗ!A35</f>
        <v>Компот из сухофруктов</v>
      </c>
      <c r="B35" s="452"/>
      <c r="C35" s="452"/>
      <c r="D35" s="104">
        <v>200</v>
      </c>
      <c r="E35" s="91"/>
      <c r="F35" s="104"/>
      <c r="G35" s="211">
        <f t="shared" si="3"/>
        <v>0</v>
      </c>
      <c r="H35" s="509" t="s">
        <v>101</v>
      </c>
      <c r="I35" s="383"/>
      <c r="J35" s="383"/>
      <c r="K35" s="384"/>
      <c r="L35" s="225" t="s">
        <v>147</v>
      </c>
      <c r="M35" s="12">
        <v>1.4</v>
      </c>
      <c r="N35" s="129">
        <f>N34-N33</f>
        <v>614.94719999999961</v>
      </c>
    </row>
    <row r="36" spans="1:16">
      <c r="A36" s="451" t="str">
        <f>ОВЗ!A36</f>
        <v>сухофрукты</v>
      </c>
      <c r="B36" s="452"/>
      <c r="C36" s="452"/>
      <c r="D36" s="91">
        <v>0.03</v>
      </c>
      <c r="E36" s="91">
        <v>0.45</v>
      </c>
      <c r="F36" s="91">
        <f>ОВЗ!F36</f>
        <v>156</v>
      </c>
      <c r="G36" s="211">
        <f>E36*F36</f>
        <v>70.2</v>
      </c>
      <c r="H36" s="406"/>
      <c r="I36" s="372"/>
      <c r="J36" s="372"/>
      <c r="K36" s="372"/>
      <c r="L36" s="12"/>
      <c r="M36" s="12"/>
      <c r="N36" s="129"/>
    </row>
    <row r="37" spans="1:16">
      <c r="A37" s="295" t="s">
        <v>23</v>
      </c>
      <c r="B37" s="296"/>
      <c r="C37" s="297"/>
      <c r="D37" s="91">
        <v>2.5000000000000001E-2</v>
      </c>
      <c r="E37" s="91">
        <v>0.4</v>
      </c>
      <c r="F37" s="91">
        <f>F20</f>
        <v>75</v>
      </c>
      <c r="G37" s="211">
        <f>E37*F37</f>
        <v>30</v>
      </c>
      <c r="H37" s="406"/>
      <c r="I37" s="372"/>
      <c r="J37" s="372"/>
      <c r="K37" s="372"/>
      <c r="L37" s="12"/>
      <c r="M37" s="12"/>
      <c r="N37" s="129"/>
    </row>
    <row r="38" spans="1:16" ht="15.75" thickBot="1">
      <c r="A38" s="502"/>
      <c r="B38" s="503"/>
      <c r="C38" s="504"/>
      <c r="D38" s="216"/>
      <c r="E38" s="216"/>
      <c r="F38" s="216"/>
      <c r="G38" s="217">
        <f>SUM(G10:G37)</f>
        <v>1313.1179999999999</v>
      </c>
      <c r="H38" s="201"/>
      <c r="I38" s="200"/>
      <c r="J38" s="200"/>
      <c r="K38" s="200"/>
      <c r="L38" s="12"/>
      <c r="M38" s="12"/>
      <c r="N38" s="129"/>
    </row>
    <row r="39" spans="1:16">
      <c r="A39" s="279" t="s">
        <v>164</v>
      </c>
      <c r="B39" s="278"/>
      <c r="C39" s="232"/>
      <c r="D39" s="109">
        <v>7.4999999999999997E-2</v>
      </c>
      <c r="E39" s="109">
        <v>10</v>
      </c>
      <c r="F39" s="109">
        <v>20</v>
      </c>
      <c r="G39" s="233">
        <f>E39*F39</f>
        <v>200</v>
      </c>
      <c r="H39" s="201"/>
      <c r="I39" s="200"/>
      <c r="J39" s="200"/>
      <c r="K39" s="200"/>
      <c r="L39" s="12"/>
      <c r="M39" s="12"/>
      <c r="N39" s="129"/>
    </row>
    <row r="40" spans="1:16">
      <c r="A40" s="203" t="s">
        <v>146</v>
      </c>
      <c r="B40" s="200"/>
      <c r="C40" s="232"/>
      <c r="D40" s="109"/>
      <c r="E40" s="109"/>
      <c r="F40" s="109"/>
      <c r="G40" s="233"/>
      <c r="H40" s="201"/>
      <c r="I40" s="200"/>
      <c r="J40" s="200"/>
      <c r="K40" s="200"/>
      <c r="L40" s="12"/>
      <c r="M40" s="12"/>
      <c r="N40" s="129"/>
    </row>
    <row r="41" spans="1:16">
      <c r="A41" s="201" t="s">
        <v>22</v>
      </c>
      <c r="B41" s="200"/>
      <c r="C41" s="232"/>
      <c r="D41" s="109">
        <v>0.05</v>
      </c>
      <c r="E41" s="109">
        <v>0</v>
      </c>
      <c r="F41" s="109">
        <f>Д.П.!F24</f>
        <v>48.64</v>
      </c>
      <c r="G41" s="220">
        <f>E41*F41</f>
        <v>0</v>
      </c>
      <c r="H41" s="201"/>
      <c r="I41" s="200"/>
      <c r="J41" s="200"/>
      <c r="K41" s="200"/>
      <c r="L41" s="12"/>
      <c r="M41" s="12"/>
      <c r="N41" s="129"/>
    </row>
    <row r="42" spans="1:16">
      <c r="A42" s="295" t="s">
        <v>23</v>
      </c>
      <c r="B42" s="308"/>
      <c r="C42" s="309"/>
      <c r="D42" s="22">
        <v>1E-3</v>
      </c>
      <c r="E42" s="12">
        <v>0</v>
      </c>
      <c r="F42" s="12">
        <f>F37</f>
        <v>75</v>
      </c>
      <c r="G42" s="220">
        <f>E42*F42</f>
        <v>0</v>
      </c>
      <c r="H42" s="406"/>
      <c r="I42" s="372"/>
      <c r="J42" s="372"/>
      <c r="K42" s="372"/>
      <c r="L42" s="12"/>
      <c r="M42" s="12"/>
      <c r="N42" s="129"/>
    </row>
    <row r="43" spans="1:16">
      <c r="A43" s="295" t="s">
        <v>48</v>
      </c>
      <c r="B43" s="308"/>
      <c r="C43" s="309"/>
      <c r="D43" s="22">
        <v>0.01</v>
      </c>
      <c r="E43" s="12">
        <v>0</v>
      </c>
      <c r="F43" s="12">
        <v>195</v>
      </c>
      <c r="G43" s="220">
        <f>E43*F43</f>
        <v>0</v>
      </c>
      <c r="H43" s="462"/>
      <c r="I43" s="505"/>
      <c r="J43" s="505"/>
      <c r="K43" s="505"/>
      <c r="L43" s="12"/>
      <c r="M43" s="12"/>
      <c r="N43" s="129"/>
    </row>
    <row r="44" spans="1:16">
      <c r="A44" s="186" t="s">
        <v>99</v>
      </c>
      <c r="B44" s="188"/>
      <c r="C44" s="188"/>
      <c r="D44" s="22">
        <v>2.5000000000000001E-2</v>
      </c>
      <c r="E44" s="12">
        <v>0</v>
      </c>
      <c r="F44" s="12">
        <v>126</v>
      </c>
      <c r="G44" s="220">
        <f>E44*F44</f>
        <v>0</v>
      </c>
      <c r="H44" s="506"/>
      <c r="I44" s="507"/>
      <c r="J44" s="507"/>
      <c r="K44" s="508"/>
      <c r="L44" s="12"/>
      <c r="M44" s="12"/>
      <c r="N44" s="129"/>
    </row>
    <row r="45" spans="1:16" ht="15.75" thickBot="1">
      <c r="A45" s="509" t="s">
        <v>107</v>
      </c>
      <c r="B45" s="383"/>
      <c r="C45" s="383"/>
      <c r="D45" s="190"/>
      <c r="E45" s="12"/>
      <c r="F45" s="45"/>
      <c r="G45" s="220">
        <f t="shared" ref="G45:G47" si="4">E45*F45</f>
        <v>0</v>
      </c>
      <c r="H45" s="499"/>
      <c r="I45" s="500"/>
      <c r="J45" s="500"/>
      <c r="K45" s="501"/>
      <c r="L45" s="134"/>
      <c r="M45" s="218"/>
      <c r="N45" s="159"/>
    </row>
    <row r="46" spans="1:16">
      <c r="A46" s="295" t="s">
        <v>76</v>
      </c>
      <c r="B46" s="308"/>
      <c r="C46" s="308"/>
      <c r="D46" s="223">
        <v>1E-3</v>
      </c>
      <c r="E46" s="12">
        <v>0.01</v>
      </c>
      <c r="F46" s="12">
        <v>1300</v>
      </c>
      <c r="G46" s="220">
        <f t="shared" si="4"/>
        <v>13</v>
      </c>
      <c r="H46" s="234"/>
      <c r="I46" s="235"/>
      <c r="J46" s="235"/>
      <c r="K46" s="236"/>
      <c r="L46" s="237"/>
      <c r="M46" s="237"/>
      <c r="N46" s="237"/>
    </row>
    <row r="47" spans="1:16">
      <c r="A47" s="295" t="s">
        <v>23</v>
      </c>
      <c r="B47" s="308"/>
      <c r="C47" s="308"/>
      <c r="D47" s="223">
        <v>1.4999999999999999E-2</v>
      </c>
      <c r="E47" s="12">
        <v>0.15</v>
      </c>
      <c r="F47" s="12">
        <f>F42</f>
        <v>75</v>
      </c>
      <c r="G47" s="133">
        <f t="shared" si="4"/>
        <v>11.25</v>
      </c>
      <c r="H47" s="234"/>
      <c r="I47" s="235"/>
      <c r="J47" s="235"/>
      <c r="K47" s="236"/>
      <c r="L47" s="237"/>
      <c r="M47" s="237"/>
      <c r="N47" s="12"/>
    </row>
    <row r="48" spans="1:16">
      <c r="A48" s="295"/>
      <c r="B48" s="308"/>
      <c r="C48" s="308"/>
      <c r="D48" s="223"/>
      <c r="E48" s="12"/>
      <c r="F48" s="12"/>
      <c r="G48" s="224">
        <f>SUM(G41:G47)</f>
        <v>24.25</v>
      </c>
      <c r="H48" s="186"/>
      <c r="I48" s="527"/>
      <c r="J48" s="528"/>
      <c r="K48" s="529"/>
      <c r="L48" s="213"/>
      <c r="M48" s="47"/>
      <c r="N48" s="238"/>
      <c r="O48">
        <v>10</v>
      </c>
    </row>
    <row r="49" spans="1:14">
      <c r="A49" s="295"/>
      <c r="B49" s="296"/>
      <c r="C49" s="297"/>
      <c r="D49" s="223"/>
      <c r="E49" s="12"/>
      <c r="F49" s="225"/>
      <c r="G49" s="224">
        <f>G38+G48</f>
        <v>1337.3679999999999</v>
      </c>
      <c r="H49" s="186"/>
      <c r="I49" s="527"/>
      <c r="J49" s="528"/>
      <c r="K49" s="529"/>
      <c r="L49" s="213"/>
      <c r="M49" s="47"/>
      <c r="N49" s="129"/>
    </row>
    <row r="50" spans="1:14">
      <c r="A50" s="295"/>
      <c r="B50" s="296"/>
      <c r="C50" s="297"/>
      <c r="D50" s="223"/>
      <c r="E50" s="12"/>
      <c r="F50" s="283" t="s">
        <v>59</v>
      </c>
      <c r="G50" s="284">
        <f>G49+G39</f>
        <v>1537.3679999999999</v>
      </c>
      <c r="H50" s="189"/>
      <c r="I50" s="527"/>
      <c r="J50" s="528"/>
      <c r="K50" s="529"/>
      <c r="L50" s="213"/>
      <c r="M50" s="190"/>
      <c r="N50" s="221"/>
    </row>
    <row r="51" spans="1:14">
      <c r="A51" s="506"/>
      <c r="B51" s="507"/>
      <c r="C51" s="508"/>
      <c r="D51" s="223"/>
      <c r="E51" s="12"/>
      <c r="F51" s="225"/>
      <c r="G51" s="224"/>
      <c r="H51" s="189"/>
      <c r="I51" s="222"/>
      <c r="J51" s="222"/>
      <c r="K51" s="222"/>
      <c r="L51" s="213"/>
      <c r="M51" s="47"/>
      <c r="N51" s="129"/>
    </row>
    <row r="52" spans="1:14" ht="15.75" thickBot="1">
      <c r="A52" s="499"/>
      <c r="B52" s="500"/>
      <c r="C52" s="501"/>
      <c r="D52" s="226"/>
      <c r="E52" s="134"/>
      <c r="F52" s="134"/>
      <c r="G52" s="227"/>
      <c r="H52" s="25"/>
      <c r="I52" s="222"/>
      <c r="J52" s="222"/>
      <c r="K52" s="222"/>
      <c r="L52" s="213"/>
      <c r="M52" s="47"/>
      <c r="N52" s="129"/>
    </row>
    <row r="53" spans="1:14">
      <c r="A53" s="25"/>
      <c r="B53" s="25"/>
      <c r="C53" s="25"/>
      <c r="D53" s="25"/>
      <c r="E53" s="25"/>
      <c r="F53" s="25"/>
    </row>
    <row r="54" spans="1:14">
      <c r="A54" s="25"/>
      <c r="B54" s="25"/>
      <c r="C54" s="25"/>
      <c r="D54" s="25"/>
      <c r="E54" s="25"/>
      <c r="F54" s="25"/>
    </row>
  </sheetData>
  <mergeCells count="78">
    <mergeCell ref="I48:K48"/>
    <mergeCell ref="I49:K49"/>
    <mergeCell ref="I50:K50"/>
    <mergeCell ref="A8:C8"/>
    <mergeCell ref="H18:K18"/>
    <mergeCell ref="A14:C14"/>
    <mergeCell ref="H17:K17"/>
    <mergeCell ref="H10:K10"/>
    <mergeCell ref="H11:K11"/>
    <mergeCell ref="A22:C22"/>
    <mergeCell ref="A19:C19"/>
    <mergeCell ref="A21:C21"/>
    <mergeCell ref="A16:C16"/>
    <mergeCell ref="A18:C18"/>
    <mergeCell ref="A13:C13"/>
    <mergeCell ref="A26:C26"/>
    <mergeCell ref="A10:C10"/>
    <mergeCell ref="H15:K15"/>
    <mergeCell ref="A11:C11"/>
    <mergeCell ref="A1:G2"/>
    <mergeCell ref="A3:G4"/>
    <mergeCell ref="A5:G5"/>
    <mergeCell ref="H5:N5"/>
    <mergeCell ref="A6:G6"/>
    <mergeCell ref="I3:N4"/>
    <mergeCell ref="I1:N2"/>
    <mergeCell ref="H6:N7"/>
    <mergeCell ref="A7:G7"/>
    <mergeCell ref="H13:K13"/>
    <mergeCell ref="H8:K8"/>
    <mergeCell ref="A49:C49"/>
    <mergeCell ref="H12:K12"/>
    <mergeCell ref="H9:K9"/>
    <mergeCell ref="H23:K23"/>
    <mergeCell ref="H24:K24"/>
    <mergeCell ref="H32:K32"/>
    <mergeCell ref="H33:K33"/>
    <mergeCell ref="H34:K34"/>
    <mergeCell ref="A12:C12"/>
    <mergeCell ref="A17:C17"/>
    <mergeCell ref="H20:K20"/>
    <mergeCell ref="H21:K21"/>
    <mergeCell ref="A9:C9"/>
    <mergeCell ref="H16:K16"/>
    <mergeCell ref="A30:C30"/>
    <mergeCell ref="A31:C31"/>
    <mergeCell ref="A25:C25"/>
    <mergeCell ref="H19:K19"/>
    <mergeCell ref="H14:K14"/>
    <mergeCell ref="A52:C52"/>
    <mergeCell ref="A45:C45"/>
    <mergeCell ref="A43:C43"/>
    <mergeCell ref="A48:C48"/>
    <mergeCell ref="A35:C35"/>
    <mergeCell ref="A36:C36"/>
    <mergeCell ref="A42:C42"/>
    <mergeCell ref="A46:C46"/>
    <mergeCell ref="A47:C47"/>
    <mergeCell ref="A37:C37"/>
    <mergeCell ref="A38:C38"/>
    <mergeCell ref="A50:C50"/>
    <mergeCell ref="A51:C51"/>
    <mergeCell ref="H22:K22"/>
    <mergeCell ref="H45:K45"/>
    <mergeCell ref="H37:K37"/>
    <mergeCell ref="A34:C34"/>
    <mergeCell ref="H42:K42"/>
    <mergeCell ref="H43:K43"/>
    <mergeCell ref="H44:K44"/>
    <mergeCell ref="H35:K35"/>
    <mergeCell ref="H36:K36"/>
    <mergeCell ref="A33:C33"/>
    <mergeCell ref="A23:C23"/>
    <mergeCell ref="A32:C32"/>
    <mergeCell ref="A24:C24"/>
    <mergeCell ref="A27:C27"/>
    <mergeCell ref="A28:C28"/>
    <mergeCell ref="A29:C29"/>
  </mergeCells>
  <pageMargins left="0.70866141732283472" right="0.70866141732283472" top="0.74803149606299213" bottom="0.74803149606299213" header="0.31496062992125984" footer="0.31496062992125984"/>
  <pageSetup paperSize="9" scale="99" orientation="landscape" r:id="rId1"/>
  <rowBreaks count="1" manualBreakCount="1">
    <brk id="33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>
  <dimension ref="A1:N36"/>
  <sheetViews>
    <sheetView workbookViewId="0">
      <selection activeCell="P15" sqref="P15"/>
    </sheetView>
  </sheetViews>
  <sheetFormatPr defaultRowHeight="15"/>
  <cols>
    <col min="3" max="3" width="10.42578125" customWidth="1"/>
    <col min="4" max="4" width="10.7109375" customWidth="1"/>
    <col min="9" max="9" width="10.140625" customWidth="1"/>
    <col min="10" max="10" width="2.140625" customWidth="1"/>
    <col min="11" max="11" width="6.140625" customWidth="1"/>
    <col min="12" max="12" width="11.140625" customWidth="1"/>
    <col min="13" max="13" width="10.7109375" customWidth="1"/>
    <col min="14" max="14" width="10" customWidth="1"/>
  </cols>
  <sheetData>
    <row r="1" spans="1:14">
      <c r="A1" s="546" t="s">
        <v>31</v>
      </c>
      <c r="B1" s="547"/>
      <c r="C1" s="547"/>
      <c r="D1" s="547"/>
      <c r="E1" s="547"/>
      <c r="F1" s="547"/>
      <c r="G1" s="548"/>
      <c r="H1" s="561"/>
      <c r="I1" s="562"/>
      <c r="J1" s="562"/>
      <c r="K1" s="562"/>
      <c r="L1" s="562"/>
      <c r="M1" s="562"/>
      <c r="N1" s="563"/>
    </row>
    <row r="2" spans="1:14" ht="15.75" thickBot="1">
      <c r="A2" s="549"/>
      <c r="B2" s="550"/>
      <c r="C2" s="550"/>
      <c r="D2" s="550"/>
      <c r="E2" s="550"/>
      <c r="F2" s="550"/>
      <c r="G2" s="551"/>
      <c r="H2" s="564" t="str">
        <f>Д.П.!I1</f>
        <v>Утверждаю: 03 декабря  2025г</v>
      </c>
      <c r="I2" s="565"/>
      <c r="J2" s="565"/>
      <c r="K2" s="565"/>
      <c r="L2" s="565"/>
      <c r="M2" s="565"/>
      <c r="N2" s="566"/>
    </row>
    <row r="3" spans="1:14" ht="15.75" thickBot="1">
      <c r="A3" s="552" t="s">
        <v>32</v>
      </c>
      <c r="B3" s="553"/>
      <c r="C3" s="553"/>
      <c r="D3" s="553"/>
      <c r="E3" s="553"/>
      <c r="F3" s="553"/>
      <c r="G3" s="554"/>
      <c r="H3" s="558" t="s">
        <v>112</v>
      </c>
      <c r="I3" s="559"/>
      <c r="J3" s="559"/>
      <c r="K3" s="559"/>
      <c r="L3" s="559"/>
      <c r="M3" s="559"/>
      <c r="N3" s="560"/>
    </row>
    <row r="4" spans="1:14">
      <c r="A4" s="555"/>
      <c r="B4" s="556"/>
      <c r="C4" s="556"/>
      <c r="D4" s="556"/>
      <c r="E4" s="556"/>
      <c r="F4" s="556"/>
      <c r="G4" s="557"/>
      <c r="H4" s="564"/>
      <c r="I4" s="565"/>
      <c r="J4" s="565"/>
      <c r="K4" s="565"/>
      <c r="L4" s="565"/>
      <c r="M4" s="565"/>
      <c r="N4" s="566"/>
    </row>
    <row r="5" spans="1:14" ht="21">
      <c r="A5" s="573" t="s">
        <v>72</v>
      </c>
      <c r="B5" s="574"/>
      <c r="C5" s="574"/>
      <c r="D5" s="574"/>
      <c r="E5" s="574"/>
      <c r="F5" s="574"/>
      <c r="G5" s="575"/>
      <c r="H5" s="576" t="s">
        <v>33</v>
      </c>
      <c r="I5" s="577"/>
      <c r="J5" s="577"/>
      <c r="K5" s="577"/>
      <c r="L5" s="577"/>
      <c r="M5" s="577"/>
      <c r="N5" s="578"/>
    </row>
    <row r="6" spans="1:14" ht="15.75" thickBot="1">
      <c r="A6" s="582" t="s">
        <v>103</v>
      </c>
      <c r="B6" s="583"/>
      <c r="C6" s="583"/>
      <c r="D6" s="583"/>
      <c r="E6" s="583"/>
      <c r="F6" s="583"/>
      <c r="G6" s="584"/>
      <c r="H6" s="576"/>
      <c r="I6" s="577"/>
      <c r="J6" s="577"/>
      <c r="K6" s="577"/>
      <c r="L6" s="577"/>
      <c r="M6" s="577"/>
      <c r="N6" s="578"/>
    </row>
    <row r="7" spans="1:14" ht="15.75" thickBot="1">
      <c r="A7" s="585"/>
      <c r="B7" s="586"/>
      <c r="C7" s="586"/>
      <c r="D7" s="586"/>
      <c r="E7" s="586"/>
      <c r="F7" s="586"/>
      <c r="G7" s="587"/>
      <c r="H7" s="579"/>
      <c r="I7" s="580"/>
      <c r="J7" s="580"/>
      <c r="K7" s="580"/>
      <c r="L7" s="580"/>
      <c r="M7" s="580"/>
      <c r="N7" s="581"/>
    </row>
    <row r="8" spans="1:14" ht="15.75" thickBot="1">
      <c r="A8" s="571" t="s">
        <v>34</v>
      </c>
      <c r="B8" s="572"/>
      <c r="C8" s="572"/>
      <c r="D8" s="241" t="s">
        <v>38</v>
      </c>
      <c r="E8" s="242" t="s">
        <v>35</v>
      </c>
      <c r="F8" s="242" t="s">
        <v>36</v>
      </c>
      <c r="G8" s="243" t="s">
        <v>37</v>
      </c>
      <c r="H8" s="588" t="s">
        <v>34</v>
      </c>
      <c r="I8" s="589"/>
      <c r="J8" s="589"/>
      <c r="K8" s="589"/>
      <c r="L8" s="242" t="s">
        <v>35</v>
      </c>
      <c r="M8" s="242" t="s">
        <v>36</v>
      </c>
      <c r="N8" s="243" t="s">
        <v>37</v>
      </c>
    </row>
    <row r="9" spans="1:14">
      <c r="A9" s="569" t="s">
        <v>138</v>
      </c>
      <c r="B9" s="570"/>
      <c r="C9" s="570"/>
      <c r="D9" s="244">
        <v>100</v>
      </c>
      <c r="E9" s="245">
        <v>50</v>
      </c>
      <c r="F9" s="245"/>
      <c r="G9" s="246"/>
      <c r="H9" s="567" t="str">
        <f t="shared" ref="H9:H12" si="0">A10</f>
        <v>мука</v>
      </c>
      <c r="I9" s="568"/>
      <c r="J9" s="568"/>
      <c r="K9" s="568"/>
      <c r="L9" s="193">
        <f>E10+E17+E23</f>
        <v>8.4</v>
      </c>
      <c r="M9" s="193">
        <f t="shared" ref="M9:M12" si="1">F10</f>
        <v>53.95</v>
      </c>
      <c r="N9" s="247">
        <f t="shared" ref="N9:N14" si="2">L9*M9</f>
        <v>453.18000000000006</v>
      </c>
    </row>
    <row r="10" spans="1:14">
      <c r="A10" s="536" t="s">
        <v>22</v>
      </c>
      <c r="B10" s="537"/>
      <c r="C10" s="537"/>
      <c r="D10" s="248">
        <f>E10/E9</f>
        <v>9.6000000000000002E-2</v>
      </c>
      <c r="E10" s="249">
        <v>4.8</v>
      </c>
      <c r="F10" s="249">
        <v>53.95</v>
      </c>
      <c r="G10" s="250">
        <f t="shared" ref="G10:G14" si="3">E10*F10</f>
        <v>258.95999999999998</v>
      </c>
      <c r="H10" s="539" t="str">
        <f t="shared" si="0"/>
        <v>сахар</v>
      </c>
      <c r="I10" s="540"/>
      <c r="J10" s="540"/>
      <c r="K10" s="541"/>
      <c r="L10" s="194">
        <f>E11+E18+E24</f>
        <v>1.6</v>
      </c>
      <c r="M10" s="194">
        <f t="shared" si="1"/>
        <v>75</v>
      </c>
      <c r="N10" s="251">
        <f t="shared" si="2"/>
        <v>120</v>
      </c>
    </row>
    <row r="11" spans="1:14">
      <c r="A11" s="534" t="s">
        <v>23</v>
      </c>
      <c r="B11" s="535"/>
      <c r="C11" s="535"/>
      <c r="D11" s="248">
        <f>E11/E9</f>
        <v>0.01</v>
      </c>
      <c r="E11" s="249">
        <v>0.5</v>
      </c>
      <c r="F11" s="249">
        <v>75</v>
      </c>
      <c r="G11" s="250">
        <f t="shared" si="3"/>
        <v>37.5</v>
      </c>
      <c r="H11" s="538" t="str">
        <f t="shared" si="0"/>
        <v>дрожжи</v>
      </c>
      <c r="I11" s="545"/>
      <c r="J11" s="545"/>
      <c r="K11" s="545"/>
      <c r="L11" s="194">
        <f>E12+E25</f>
        <v>0.1</v>
      </c>
      <c r="M11" s="194">
        <f t="shared" si="1"/>
        <v>158</v>
      </c>
      <c r="N11" s="251">
        <f t="shared" si="2"/>
        <v>15.8</v>
      </c>
    </row>
    <row r="12" spans="1:14">
      <c r="A12" s="536" t="s">
        <v>46</v>
      </c>
      <c r="B12" s="537"/>
      <c r="C12" s="537"/>
      <c r="D12" s="248">
        <f>E12/E9</f>
        <v>2E-3</v>
      </c>
      <c r="E12" s="252">
        <v>0.1</v>
      </c>
      <c r="F12" s="253">
        <v>158</v>
      </c>
      <c r="G12" s="250">
        <f t="shared" si="3"/>
        <v>15.8</v>
      </c>
      <c r="H12" s="538" t="str">
        <f t="shared" si="0"/>
        <v>маргарин</v>
      </c>
      <c r="I12" s="545"/>
      <c r="J12" s="545"/>
      <c r="K12" s="545"/>
      <c r="L12" s="194">
        <f>E13+E20+E26</f>
        <v>2.25</v>
      </c>
      <c r="M12" s="194">
        <f t="shared" si="1"/>
        <v>195</v>
      </c>
      <c r="N12" s="251">
        <f t="shared" si="2"/>
        <v>438.75</v>
      </c>
    </row>
    <row r="13" spans="1:14">
      <c r="A13" s="530" t="s">
        <v>48</v>
      </c>
      <c r="B13" s="531"/>
      <c r="C13" s="531"/>
      <c r="D13" s="248">
        <f>E13/E9</f>
        <v>1.2E-2</v>
      </c>
      <c r="E13" s="252">
        <v>0.6</v>
      </c>
      <c r="F13" s="252">
        <v>195</v>
      </c>
      <c r="G13" s="250">
        <f t="shared" si="3"/>
        <v>117</v>
      </c>
      <c r="H13" s="539" t="str">
        <f>A14</f>
        <v>сосиски Андреевские</v>
      </c>
      <c r="I13" s="540"/>
      <c r="J13" s="540"/>
      <c r="K13" s="541"/>
      <c r="L13" s="194">
        <f>E14</f>
        <v>3</v>
      </c>
      <c r="M13" s="194">
        <f>F14</f>
        <v>300</v>
      </c>
      <c r="N13" s="251">
        <f t="shared" si="2"/>
        <v>900</v>
      </c>
    </row>
    <row r="14" spans="1:14">
      <c r="A14" s="254" t="s">
        <v>139</v>
      </c>
      <c r="B14" s="255"/>
      <c r="C14" s="255"/>
      <c r="D14" s="256">
        <v>0.06</v>
      </c>
      <c r="E14" s="252">
        <v>3</v>
      </c>
      <c r="F14" s="252">
        <v>300</v>
      </c>
      <c r="G14" s="250">
        <f t="shared" si="3"/>
        <v>900</v>
      </c>
      <c r="H14" s="539" t="str">
        <f>A19</f>
        <v>повидло</v>
      </c>
      <c r="I14" s="540"/>
      <c r="J14" s="540"/>
      <c r="K14" s="541"/>
      <c r="L14" s="194">
        <f>E19+E28</f>
        <v>1.25</v>
      </c>
      <c r="M14" s="194">
        <f>F19+F28</f>
        <v>126</v>
      </c>
      <c r="N14" s="251">
        <f t="shared" si="2"/>
        <v>157.5</v>
      </c>
    </row>
    <row r="15" spans="1:14">
      <c r="A15" s="254"/>
      <c r="B15" s="255"/>
      <c r="C15" s="255"/>
      <c r="D15" s="252"/>
      <c r="E15" s="252"/>
      <c r="F15" s="252">
        <f>G15/E9</f>
        <v>26.5852</v>
      </c>
      <c r="G15" s="250">
        <f>SUM(G10:G14)</f>
        <v>1329.26</v>
      </c>
      <c r="H15" s="257"/>
      <c r="I15" s="258"/>
      <c r="J15" s="258"/>
      <c r="K15" s="259"/>
      <c r="L15" s="194"/>
      <c r="M15" s="194"/>
      <c r="N15" s="251"/>
    </row>
    <row r="16" spans="1:14">
      <c r="A16" s="532" t="s">
        <v>140</v>
      </c>
      <c r="B16" s="533"/>
      <c r="C16" s="533"/>
      <c r="D16" s="260">
        <v>75</v>
      </c>
      <c r="E16" s="249">
        <v>100</v>
      </c>
      <c r="F16" s="249"/>
      <c r="G16" s="250"/>
      <c r="H16" s="257"/>
      <c r="I16" s="258"/>
      <c r="J16" s="258"/>
      <c r="K16" s="259"/>
      <c r="L16" s="194"/>
      <c r="M16" s="194"/>
      <c r="N16" s="261">
        <f>SUM(N9:N14)</f>
        <v>2085.23</v>
      </c>
    </row>
    <row r="17" spans="1:14">
      <c r="A17" s="536" t="s">
        <v>22</v>
      </c>
      <c r="B17" s="537"/>
      <c r="C17" s="537"/>
      <c r="D17" s="262">
        <f>E17/E16</f>
        <v>3.6000000000000004E-2</v>
      </c>
      <c r="E17" s="249">
        <v>3.6</v>
      </c>
      <c r="F17" s="249">
        <f>F10</f>
        <v>53.95</v>
      </c>
      <c r="G17" s="250">
        <f t="shared" ref="G17:G20" si="4">E17*F17</f>
        <v>194.22000000000003</v>
      </c>
      <c r="H17" s="539"/>
      <c r="I17" s="540"/>
      <c r="J17" s="540"/>
      <c r="K17" s="541"/>
      <c r="L17" s="194"/>
      <c r="M17" s="194"/>
      <c r="N17" s="251"/>
    </row>
    <row r="18" spans="1:14">
      <c r="A18" s="534" t="s">
        <v>23</v>
      </c>
      <c r="B18" s="535"/>
      <c r="C18" s="535"/>
      <c r="D18" s="262">
        <f>E18/E16</f>
        <v>1.1000000000000001E-2</v>
      </c>
      <c r="E18" s="249">
        <v>1.1000000000000001</v>
      </c>
      <c r="F18" s="249">
        <f>F11</f>
        <v>75</v>
      </c>
      <c r="G18" s="250">
        <f t="shared" si="4"/>
        <v>82.5</v>
      </c>
      <c r="H18" s="538"/>
      <c r="I18" s="545"/>
      <c r="J18" s="545"/>
      <c r="K18" s="545"/>
      <c r="L18" s="194"/>
      <c r="M18" s="263">
        <v>1</v>
      </c>
      <c r="N18" s="264">
        <f>N16*2</f>
        <v>4170.46</v>
      </c>
    </row>
    <row r="19" spans="1:14">
      <c r="A19" s="538" t="s">
        <v>99</v>
      </c>
      <c r="B19" s="537"/>
      <c r="C19" s="537"/>
      <c r="D19" s="262">
        <v>4.7999999999999996E-3</v>
      </c>
      <c r="E19" s="252">
        <v>1.25</v>
      </c>
      <c r="F19" s="253">
        <v>126</v>
      </c>
      <c r="G19" s="250">
        <f t="shared" si="4"/>
        <v>157.5</v>
      </c>
      <c r="H19" s="538"/>
      <c r="I19" s="545"/>
      <c r="J19" s="545"/>
      <c r="K19" s="545"/>
      <c r="L19" s="194"/>
      <c r="M19" s="265"/>
      <c r="N19" s="266"/>
    </row>
    <row r="20" spans="1:14">
      <c r="A20" s="530" t="s">
        <v>48</v>
      </c>
      <c r="B20" s="531"/>
      <c r="C20" s="531"/>
      <c r="D20" s="262">
        <f t="shared" ref="D20" si="5">E20/E19</f>
        <v>1.3199999999999998</v>
      </c>
      <c r="E20" s="252">
        <v>1.65</v>
      </c>
      <c r="F20" s="252">
        <v>195</v>
      </c>
      <c r="G20" s="250">
        <f t="shared" si="4"/>
        <v>321.75</v>
      </c>
      <c r="H20" s="538"/>
      <c r="I20" s="545"/>
      <c r="J20" s="545"/>
      <c r="K20" s="545"/>
      <c r="L20" s="194"/>
      <c r="M20" s="194"/>
      <c r="N20" s="251"/>
    </row>
    <row r="21" spans="1:14">
      <c r="A21" s="254"/>
      <c r="B21" s="255"/>
      <c r="C21" s="255"/>
      <c r="D21" s="252"/>
      <c r="E21" s="252"/>
      <c r="F21" s="252">
        <f>G21/E16</f>
        <v>7.5597000000000003</v>
      </c>
      <c r="G21" s="250">
        <f>SUM(G17:G20)</f>
        <v>755.97</v>
      </c>
      <c r="H21" s="538"/>
      <c r="I21" s="545"/>
      <c r="J21" s="545"/>
      <c r="K21" s="545"/>
      <c r="L21" s="194"/>
      <c r="M21" s="263"/>
      <c r="N21" s="264"/>
    </row>
    <row r="22" spans="1:14">
      <c r="A22" s="532"/>
      <c r="B22" s="533"/>
      <c r="C22" s="533"/>
      <c r="D22" s="260"/>
      <c r="E22" s="249"/>
      <c r="F22" s="249"/>
      <c r="G22" s="250"/>
      <c r="H22" s="532"/>
      <c r="I22" s="533"/>
      <c r="J22" s="533"/>
      <c r="K22" s="533"/>
      <c r="L22" s="194"/>
      <c r="M22" s="194"/>
      <c r="N22" s="251"/>
    </row>
    <row r="23" spans="1:14">
      <c r="A23" s="536"/>
      <c r="B23" s="537"/>
      <c r="C23" s="537"/>
      <c r="D23" s="260"/>
      <c r="E23" s="249"/>
      <c r="F23" s="249"/>
      <c r="G23" s="250"/>
      <c r="H23" s="538"/>
      <c r="I23" s="545"/>
      <c r="J23" s="545"/>
      <c r="K23" s="545"/>
      <c r="L23" s="194"/>
      <c r="M23" s="194"/>
      <c r="N23" s="251"/>
    </row>
    <row r="24" spans="1:14">
      <c r="A24" s="534"/>
      <c r="B24" s="535"/>
      <c r="C24" s="535"/>
      <c r="D24" s="248"/>
      <c r="E24" s="249"/>
      <c r="F24" s="249"/>
      <c r="G24" s="250"/>
      <c r="H24" s="538"/>
      <c r="I24" s="545"/>
      <c r="J24" s="545"/>
      <c r="K24" s="545"/>
      <c r="L24" s="194"/>
      <c r="M24" s="194"/>
      <c r="N24" s="251"/>
    </row>
    <row r="25" spans="1:14">
      <c r="A25" s="536"/>
      <c r="B25" s="537"/>
      <c r="C25" s="537"/>
      <c r="D25" s="267"/>
      <c r="E25" s="252"/>
      <c r="F25" s="253"/>
      <c r="G25" s="250"/>
      <c r="H25" s="539" t="s">
        <v>130</v>
      </c>
      <c r="I25" s="540"/>
      <c r="J25" s="540"/>
      <c r="K25" s="540"/>
      <c r="L25" s="540"/>
      <c r="M25" s="540"/>
      <c r="N25" s="590"/>
    </row>
    <row r="26" spans="1:14">
      <c r="A26" s="530"/>
      <c r="B26" s="531"/>
      <c r="C26" s="531"/>
      <c r="D26" s="267"/>
      <c r="E26" s="252"/>
      <c r="F26" s="252"/>
      <c r="G26" s="250"/>
      <c r="H26" s="538"/>
      <c r="I26" s="545"/>
      <c r="J26" s="545"/>
      <c r="K26" s="545"/>
      <c r="L26" s="194"/>
      <c r="M26" s="194"/>
      <c r="N26" s="251"/>
    </row>
    <row r="27" spans="1:14">
      <c r="A27" s="530"/>
      <c r="B27" s="531"/>
      <c r="C27" s="531"/>
      <c r="D27" s="260"/>
      <c r="E27" s="252"/>
      <c r="F27" s="252"/>
      <c r="G27" s="250"/>
      <c r="H27" s="538"/>
      <c r="I27" s="545"/>
      <c r="J27" s="545"/>
      <c r="K27" s="545"/>
      <c r="L27" s="194"/>
      <c r="M27" s="194"/>
      <c r="N27" s="251"/>
    </row>
    <row r="28" spans="1:14">
      <c r="A28" s="530"/>
      <c r="B28" s="531"/>
      <c r="C28" s="531"/>
      <c r="D28" s="244"/>
      <c r="E28" s="252"/>
      <c r="F28" s="252"/>
      <c r="G28" s="250"/>
      <c r="H28" s="539"/>
      <c r="I28" s="540"/>
      <c r="J28" s="540"/>
      <c r="K28" s="541"/>
      <c r="L28" s="194"/>
      <c r="M28" s="194"/>
      <c r="N28" s="251"/>
    </row>
    <row r="29" spans="1:14">
      <c r="A29" s="254"/>
      <c r="B29" s="255"/>
      <c r="C29" s="255"/>
      <c r="D29" s="252"/>
      <c r="E29" s="252"/>
      <c r="F29" s="252"/>
      <c r="G29" s="250"/>
      <c r="H29" s="539"/>
      <c r="I29" s="540"/>
      <c r="J29" s="540"/>
      <c r="K29" s="541"/>
      <c r="L29" s="194"/>
      <c r="M29" s="194"/>
      <c r="N29" s="251"/>
    </row>
    <row r="30" spans="1:14" ht="15.75" thickBot="1">
      <c r="A30" s="268"/>
      <c r="B30" s="269"/>
      <c r="C30" s="269"/>
      <c r="D30" s="270"/>
      <c r="E30" s="270"/>
      <c r="F30" s="271" t="s">
        <v>116</v>
      </c>
      <c r="G30" s="272">
        <f>G15+G21+G29</f>
        <v>2085.23</v>
      </c>
      <c r="H30" s="542"/>
      <c r="I30" s="543"/>
      <c r="J30" s="543"/>
      <c r="K30" s="544"/>
      <c r="L30" s="273"/>
      <c r="M30" s="274"/>
      <c r="N30" s="272"/>
    </row>
    <row r="31" spans="1:14">
      <c r="A31" s="275"/>
      <c r="B31" s="275"/>
      <c r="C31" s="275"/>
      <c r="D31" s="275"/>
      <c r="E31" s="275"/>
      <c r="F31" s="275"/>
      <c r="G31" s="275"/>
      <c r="H31" s="275"/>
      <c r="I31" s="275"/>
      <c r="J31" s="275"/>
      <c r="K31" s="275"/>
      <c r="L31" s="275"/>
      <c r="M31" s="275"/>
      <c r="N31" s="275"/>
    </row>
    <row r="32" spans="1:14">
      <c r="A32" s="275"/>
      <c r="B32" s="275"/>
      <c r="C32" s="275"/>
      <c r="D32" s="275"/>
      <c r="E32" s="275"/>
      <c r="F32" s="275"/>
      <c r="G32" s="275"/>
      <c r="H32" s="275"/>
      <c r="I32" s="275"/>
      <c r="J32" s="275"/>
      <c r="K32" s="275"/>
      <c r="L32" s="275"/>
      <c r="M32" s="275"/>
      <c r="N32" s="275"/>
    </row>
    <row r="33" spans="1:14">
      <c r="A33" s="275"/>
      <c r="B33" s="275"/>
      <c r="C33" s="275"/>
      <c r="D33" s="275"/>
      <c r="E33" s="275"/>
      <c r="F33" s="275"/>
      <c r="G33" s="275"/>
      <c r="H33" s="275"/>
      <c r="I33" s="275"/>
      <c r="J33" s="275"/>
      <c r="K33" s="275"/>
      <c r="L33" s="275"/>
      <c r="M33" s="275"/>
      <c r="N33" s="275"/>
    </row>
    <row r="34" spans="1:14">
      <c r="A34" s="275"/>
      <c r="B34" s="275"/>
      <c r="C34" s="275"/>
      <c r="D34" s="275"/>
      <c r="E34" s="275"/>
      <c r="F34" s="275"/>
      <c r="G34" s="275"/>
      <c r="H34" s="275"/>
      <c r="I34" s="275"/>
      <c r="J34" s="275"/>
      <c r="K34" s="275"/>
      <c r="L34" s="275"/>
      <c r="M34" s="275"/>
      <c r="N34" s="275"/>
    </row>
    <row r="35" spans="1:14">
      <c r="A35" s="275"/>
      <c r="B35" s="275"/>
      <c r="C35" s="275"/>
      <c r="D35" s="275"/>
      <c r="E35" s="275"/>
      <c r="F35" s="275"/>
      <c r="G35" s="275"/>
      <c r="H35" s="275"/>
      <c r="I35" s="275"/>
      <c r="J35" s="275"/>
      <c r="K35" s="275"/>
      <c r="L35" s="275"/>
      <c r="M35" s="275"/>
      <c r="N35" s="275"/>
    </row>
    <row r="36" spans="1:14">
      <c r="A36" s="275"/>
      <c r="B36" s="275"/>
      <c r="C36" s="275"/>
      <c r="D36" s="275"/>
      <c r="E36" s="275"/>
      <c r="F36" s="275"/>
      <c r="G36" s="275"/>
      <c r="H36" s="275"/>
      <c r="I36" s="275"/>
      <c r="J36" s="275"/>
      <c r="K36" s="275"/>
      <c r="L36" s="275"/>
      <c r="M36" s="275"/>
      <c r="N36" s="275"/>
    </row>
  </sheetData>
  <mergeCells count="49">
    <mergeCell ref="H13:K13"/>
    <mergeCell ref="H17:K17"/>
    <mergeCell ref="H26:K26"/>
    <mergeCell ref="H23:K23"/>
    <mergeCell ref="H24:K24"/>
    <mergeCell ref="H21:K21"/>
    <mergeCell ref="H18:K18"/>
    <mergeCell ref="H19:K19"/>
    <mergeCell ref="H20:K20"/>
    <mergeCell ref="H22:K22"/>
    <mergeCell ref="H25:N25"/>
    <mergeCell ref="H14:K14"/>
    <mergeCell ref="A5:G5"/>
    <mergeCell ref="H5:N7"/>
    <mergeCell ref="A6:G6"/>
    <mergeCell ref="A7:G7"/>
    <mergeCell ref="H8:K8"/>
    <mergeCell ref="H12:K12"/>
    <mergeCell ref="A17:C17"/>
    <mergeCell ref="A1:G2"/>
    <mergeCell ref="A3:G4"/>
    <mergeCell ref="H3:N3"/>
    <mergeCell ref="H1:N1"/>
    <mergeCell ref="H4:N4"/>
    <mergeCell ref="H2:N2"/>
    <mergeCell ref="H9:K9"/>
    <mergeCell ref="H11:K11"/>
    <mergeCell ref="A10:C10"/>
    <mergeCell ref="A9:C9"/>
    <mergeCell ref="A11:C11"/>
    <mergeCell ref="H10:K10"/>
    <mergeCell ref="A8:C8"/>
    <mergeCell ref="A12:C12"/>
    <mergeCell ref="H29:K29"/>
    <mergeCell ref="H30:K30"/>
    <mergeCell ref="A22:C22"/>
    <mergeCell ref="H28:K28"/>
    <mergeCell ref="H27:K27"/>
    <mergeCell ref="A28:C28"/>
    <mergeCell ref="A13:C13"/>
    <mergeCell ref="A16:C16"/>
    <mergeCell ref="A26:C26"/>
    <mergeCell ref="A27:C27"/>
    <mergeCell ref="A24:C24"/>
    <mergeCell ref="A25:C25"/>
    <mergeCell ref="A23:C23"/>
    <mergeCell ref="A18:C18"/>
    <mergeCell ref="A19:C19"/>
    <mergeCell ref="A20:C20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N49"/>
  <sheetViews>
    <sheetView workbookViewId="0">
      <selection activeCell="H9" sqref="H9:N32"/>
    </sheetView>
  </sheetViews>
  <sheetFormatPr defaultRowHeight="15"/>
  <cols>
    <col min="3" max="3" width="13.140625" customWidth="1"/>
    <col min="7" max="7" width="10.28515625" customWidth="1"/>
  </cols>
  <sheetData>
    <row r="1" spans="1:14">
      <c r="A1" s="437" t="s">
        <v>31</v>
      </c>
      <c r="B1" s="438"/>
      <c r="C1" s="438"/>
      <c r="D1" s="438"/>
      <c r="E1" s="438"/>
      <c r="F1" s="438"/>
      <c r="G1" s="438"/>
      <c r="H1" s="42"/>
      <c r="I1" s="43"/>
      <c r="J1" s="43"/>
      <c r="K1" s="43"/>
      <c r="L1" s="43"/>
      <c r="M1" s="43"/>
      <c r="N1" s="130"/>
    </row>
    <row r="2" spans="1:14" ht="15.75" thickBot="1">
      <c r="A2" s="439"/>
      <c r="B2" s="440"/>
      <c r="C2" s="440"/>
      <c r="D2" s="440"/>
      <c r="E2" s="440"/>
      <c r="F2" s="440"/>
      <c r="G2" s="440"/>
      <c r="H2" s="139" t="s">
        <v>112</v>
      </c>
      <c r="I2" s="140"/>
      <c r="J2" s="140"/>
      <c r="K2" s="140"/>
      <c r="L2" s="140"/>
      <c r="M2" s="140"/>
      <c r="N2" s="141"/>
    </row>
    <row r="3" spans="1:14">
      <c r="A3" s="441" t="s">
        <v>32</v>
      </c>
      <c r="B3" s="442"/>
      <c r="C3" s="442"/>
      <c r="D3" s="442"/>
      <c r="E3" s="442"/>
      <c r="F3" s="442"/>
      <c r="G3" s="442"/>
      <c r="H3" s="593" t="str">
        <f>Б.П.!I1</f>
        <v>Утверждаю: 03 декабря  2025г</v>
      </c>
      <c r="I3" s="386"/>
      <c r="J3" s="386"/>
      <c r="K3" s="386"/>
      <c r="L3" s="386"/>
      <c r="M3" s="386"/>
      <c r="N3" s="594"/>
    </row>
    <row r="4" spans="1:14">
      <c r="A4" s="443"/>
      <c r="B4" s="444"/>
      <c r="C4" s="444"/>
      <c r="D4" s="444"/>
      <c r="E4" s="444"/>
      <c r="F4" s="444"/>
      <c r="G4" s="444"/>
      <c r="H4" s="593"/>
      <c r="I4" s="386"/>
      <c r="J4" s="386"/>
      <c r="K4" s="386"/>
      <c r="L4" s="386"/>
      <c r="M4" s="386"/>
      <c r="N4" s="594"/>
    </row>
    <row r="5" spans="1:14" ht="21">
      <c r="A5" s="445" t="s">
        <v>72</v>
      </c>
      <c r="B5" s="446"/>
      <c r="C5" s="446"/>
      <c r="D5" s="446"/>
      <c r="E5" s="446"/>
      <c r="F5" s="446"/>
      <c r="G5" s="447"/>
      <c r="H5" s="467" t="s">
        <v>33</v>
      </c>
      <c r="I5" s="468"/>
      <c r="J5" s="468"/>
      <c r="K5" s="468"/>
      <c r="L5" s="468"/>
      <c r="M5" s="468"/>
      <c r="N5" s="469"/>
    </row>
    <row r="6" spans="1:14" ht="15" customHeight="1">
      <c r="A6" s="464" t="s">
        <v>124</v>
      </c>
      <c r="B6" s="465"/>
      <c r="C6" s="465"/>
      <c r="D6" s="465"/>
      <c r="E6" s="465"/>
      <c r="F6" s="465"/>
      <c r="G6" s="466"/>
      <c r="H6" s="467"/>
      <c r="I6" s="468"/>
      <c r="J6" s="468"/>
      <c r="K6" s="468"/>
      <c r="L6" s="468"/>
      <c r="M6" s="468"/>
      <c r="N6" s="469"/>
    </row>
    <row r="7" spans="1:14" ht="15.75" customHeight="1" thickBot="1">
      <c r="A7" s="473" t="s">
        <v>67</v>
      </c>
      <c r="B7" s="474"/>
      <c r="C7" s="474"/>
      <c r="D7" s="474"/>
      <c r="E7" s="474"/>
      <c r="F7" s="474"/>
      <c r="G7" s="474"/>
      <c r="H7" s="470"/>
      <c r="I7" s="471"/>
      <c r="J7" s="471"/>
      <c r="K7" s="471"/>
      <c r="L7" s="471"/>
      <c r="M7" s="471"/>
      <c r="N7" s="472"/>
    </row>
    <row r="8" spans="1:14" ht="15.75" thickBot="1">
      <c r="A8" s="477" t="s">
        <v>34</v>
      </c>
      <c r="B8" s="478"/>
      <c r="C8" s="478"/>
      <c r="D8" s="131" t="s">
        <v>38</v>
      </c>
      <c r="E8" s="33" t="s">
        <v>35</v>
      </c>
      <c r="F8" s="33" t="s">
        <v>36</v>
      </c>
      <c r="G8" s="44" t="s">
        <v>37</v>
      </c>
      <c r="H8" s="591" t="s">
        <v>34</v>
      </c>
      <c r="I8" s="592"/>
      <c r="J8" s="592"/>
      <c r="K8" s="592"/>
      <c r="L8" s="33" t="s">
        <v>35</v>
      </c>
      <c r="M8" s="33" t="s">
        <v>36</v>
      </c>
      <c r="N8" s="44" t="s">
        <v>37</v>
      </c>
    </row>
    <row r="9" spans="1:14">
      <c r="A9" s="481" t="s">
        <v>60</v>
      </c>
      <c r="B9" s="482"/>
      <c r="C9" s="482"/>
      <c r="D9" s="206"/>
      <c r="E9" s="206"/>
      <c r="F9" s="206"/>
      <c r="G9" s="207"/>
      <c r="H9" s="475" t="s">
        <v>18</v>
      </c>
      <c r="I9" s="476"/>
      <c r="J9" s="476"/>
      <c r="K9" s="476"/>
      <c r="L9" s="135">
        <f>E14+E25</f>
        <v>1.56</v>
      </c>
      <c r="M9" s="78">
        <f>F14</f>
        <v>30</v>
      </c>
      <c r="N9" s="136">
        <f t="shared" ref="N9:N22" si="0">L9*M9</f>
        <v>46.800000000000004</v>
      </c>
    </row>
    <row r="10" spans="1:14">
      <c r="A10" s="462"/>
      <c r="B10" s="463"/>
      <c r="C10" s="463"/>
      <c r="D10" s="91"/>
      <c r="E10" s="91"/>
      <c r="F10" s="91"/>
      <c r="G10" s="208"/>
      <c r="H10" s="406" t="s">
        <v>40</v>
      </c>
      <c r="I10" s="372"/>
      <c r="J10" s="372"/>
      <c r="K10" s="372"/>
      <c r="L10" s="12">
        <f>E16</f>
        <v>0.1</v>
      </c>
      <c r="M10" s="12">
        <f>F16</f>
        <v>45</v>
      </c>
      <c r="N10" s="48">
        <f t="shared" si="0"/>
        <v>4.5</v>
      </c>
    </row>
    <row r="11" spans="1:14">
      <c r="A11" s="462"/>
      <c r="B11" s="463"/>
      <c r="C11" s="463"/>
      <c r="D11" s="91"/>
      <c r="E11" s="91"/>
      <c r="F11" s="91"/>
      <c r="G11" s="208"/>
      <c r="H11" s="406" t="str">
        <f>A15</f>
        <v>свекла</v>
      </c>
      <c r="I11" s="372"/>
      <c r="J11" s="372"/>
      <c r="K11" s="372"/>
      <c r="L11" s="23">
        <f>E15</f>
        <v>0.05</v>
      </c>
      <c r="M11" s="12">
        <f>F15</f>
        <v>55</v>
      </c>
      <c r="N11" s="48">
        <f t="shared" si="0"/>
        <v>2.75</v>
      </c>
    </row>
    <row r="12" spans="1:14">
      <c r="A12" s="486" t="s">
        <v>102</v>
      </c>
      <c r="B12" s="487"/>
      <c r="C12" s="487"/>
      <c r="D12" s="209">
        <v>0.05</v>
      </c>
      <c r="E12" s="209"/>
      <c r="F12" s="209"/>
      <c r="G12" s="210"/>
      <c r="H12" s="406" t="s">
        <v>42</v>
      </c>
      <c r="I12" s="372"/>
      <c r="J12" s="372"/>
      <c r="K12" s="372"/>
      <c r="L12" s="12">
        <f>E19</f>
        <v>0.05</v>
      </c>
      <c r="M12" s="12">
        <f>F19</f>
        <v>65</v>
      </c>
      <c r="N12" s="48">
        <f t="shared" si="0"/>
        <v>3.25</v>
      </c>
    </row>
    <row r="13" spans="1:14">
      <c r="A13" s="486" t="s">
        <v>84</v>
      </c>
      <c r="B13" s="487"/>
      <c r="C13" s="487"/>
      <c r="D13" s="91" t="s">
        <v>58</v>
      </c>
      <c r="E13" s="91"/>
      <c r="F13" s="91" t="s">
        <v>75</v>
      </c>
      <c r="G13" s="208"/>
      <c r="H13" s="406" t="s">
        <v>69</v>
      </c>
      <c r="I13" s="372"/>
      <c r="J13" s="372"/>
      <c r="K13" s="372"/>
      <c r="L13" s="12">
        <f>E22</f>
        <v>0.13</v>
      </c>
      <c r="M13" s="12">
        <f>F22</f>
        <v>500</v>
      </c>
      <c r="N13" s="48">
        <f t="shared" si="0"/>
        <v>65</v>
      </c>
    </row>
    <row r="14" spans="1:14">
      <c r="A14" s="406" t="s">
        <v>18</v>
      </c>
      <c r="B14" s="372"/>
      <c r="C14" s="372"/>
      <c r="D14" s="91">
        <v>0.1</v>
      </c>
      <c r="E14" s="91">
        <v>0.56000000000000005</v>
      </c>
      <c r="F14" s="91">
        <f>ОВЗ!F14</f>
        <v>30</v>
      </c>
      <c r="G14" s="208">
        <f>E14*F14</f>
        <v>16.8</v>
      </c>
      <c r="H14" s="406" t="str">
        <f>A28</f>
        <v>мясо.</v>
      </c>
      <c r="I14" s="372"/>
      <c r="J14" s="372"/>
      <c r="K14" s="372"/>
      <c r="L14" s="12">
        <f>E28</f>
        <v>0.5</v>
      </c>
      <c r="M14" s="12">
        <f>F28</f>
        <v>500</v>
      </c>
      <c r="N14" s="48">
        <f t="shared" si="0"/>
        <v>250</v>
      </c>
    </row>
    <row r="15" spans="1:14">
      <c r="A15" s="201" t="s">
        <v>64</v>
      </c>
      <c r="B15" s="200"/>
      <c r="C15" s="200"/>
      <c r="D15" s="91">
        <v>0.05</v>
      </c>
      <c r="E15" s="91">
        <v>0.05</v>
      </c>
      <c r="F15" s="91">
        <f>ОВЗ!F15</f>
        <v>55</v>
      </c>
      <c r="G15" s="208">
        <f>E15*F15</f>
        <v>2.75</v>
      </c>
      <c r="H15" s="406" t="str">
        <f>A27</f>
        <v>яйцо столовое</v>
      </c>
      <c r="I15" s="372"/>
      <c r="J15" s="372"/>
      <c r="K15" s="372"/>
      <c r="L15" s="23">
        <f>E27</f>
        <v>1</v>
      </c>
      <c r="M15" s="23">
        <f>F27</f>
        <v>7</v>
      </c>
      <c r="N15" s="48">
        <f t="shared" si="0"/>
        <v>7</v>
      </c>
    </row>
    <row r="16" spans="1:14">
      <c r="A16" s="406" t="s">
        <v>40</v>
      </c>
      <c r="B16" s="372"/>
      <c r="C16" s="372"/>
      <c r="D16" s="91">
        <v>2.5000000000000001E-2</v>
      </c>
      <c r="E16" s="91">
        <v>0.1</v>
      </c>
      <c r="F16" s="91">
        <f>ОВЗ!F16</f>
        <v>45</v>
      </c>
      <c r="G16" s="208">
        <f t="shared" ref="G16:G23" si="1">E16*F16</f>
        <v>4.5</v>
      </c>
      <c r="H16" s="406" t="str">
        <f>A21</f>
        <v>масло растительное</v>
      </c>
      <c r="I16" s="372"/>
      <c r="J16" s="372"/>
      <c r="K16" s="372"/>
      <c r="L16" s="12">
        <f>E21+E34</f>
        <v>0.09</v>
      </c>
      <c r="M16" s="12">
        <f>F21</f>
        <v>162.18</v>
      </c>
      <c r="N16" s="48">
        <f t="shared" si="0"/>
        <v>14.5962</v>
      </c>
    </row>
    <row r="17" spans="1:14">
      <c r="A17" s="406" t="s">
        <v>41</v>
      </c>
      <c r="B17" s="372"/>
      <c r="C17" s="372"/>
      <c r="D17" s="91">
        <v>1.4999999999999999E-2</v>
      </c>
      <c r="E17" s="91">
        <v>0.05</v>
      </c>
      <c r="F17" s="91">
        <f>ОВЗ!F17</f>
        <v>55</v>
      </c>
      <c r="G17" s="208">
        <f t="shared" si="1"/>
        <v>2.75</v>
      </c>
      <c r="H17" s="406" t="str">
        <f>A17</f>
        <v>лук репчатый</v>
      </c>
      <c r="I17" s="372"/>
      <c r="J17" s="372"/>
      <c r="K17" s="372"/>
      <c r="L17" s="23">
        <f>E17+E26+E30</f>
        <v>0.2</v>
      </c>
      <c r="M17" s="12">
        <f>F17</f>
        <v>55</v>
      </c>
      <c r="N17" s="48">
        <f t="shared" si="0"/>
        <v>11</v>
      </c>
    </row>
    <row r="18" spans="1:14">
      <c r="A18" s="406" t="s">
        <v>62</v>
      </c>
      <c r="B18" s="405"/>
      <c r="C18" s="405"/>
      <c r="D18" s="92">
        <v>3.0000000000000001E-3</v>
      </c>
      <c r="E18" s="91">
        <v>0</v>
      </c>
      <c r="F18" s="91">
        <f>ОВЗ!F18</f>
        <v>260</v>
      </c>
      <c r="G18" s="208">
        <f t="shared" si="1"/>
        <v>0</v>
      </c>
      <c r="H18" s="406" t="s">
        <v>62</v>
      </c>
      <c r="I18" s="372"/>
      <c r="J18" s="372"/>
      <c r="K18" s="372"/>
      <c r="L18" s="23">
        <f>E18</f>
        <v>0</v>
      </c>
      <c r="M18" s="12">
        <f>F18</f>
        <v>260</v>
      </c>
      <c r="N18" s="48">
        <f t="shared" si="0"/>
        <v>0</v>
      </c>
    </row>
    <row r="19" spans="1:14">
      <c r="A19" s="406" t="s">
        <v>42</v>
      </c>
      <c r="B19" s="372"/>
      <c r="C19" s="372"/>
      <c r="D19" s="91">
        <v>1.2E-2</v>
      </c>
      <c r="E19" s="91">
        <v>0.05</v>
      </c>
      <c r="F19" s="91">
        <f>ОВЗ!F19</f>
        <v>65</v>
      </c>
      <c r="G19" s="208">
        <f t="shared" si="1"/>
        <v>3.25</v>
      </c>
      <c r="H19" s="406" t="str">
        <f>A23</f>
        <v>зелень</v>
      </c>
      <c r="I19" s="372"/>
      <c r="J19" s="372"/>
      <c r="K19" s="372"/>
      <c r="L19" s="12">
        <f>E23</f>
        <v>0</v>
      </c>
      <c r="M19" s="12">
        <f>F23</f>
        <v>290</v>
      </c>
      <c r="N19" s="48">
        <f t="shared" si="0"/>
        <v>0</v>
      </c>
    </row>
    <row r="20" spans="1:14">
      <c r="A20" s="201" t="s">
        <v>23</v>
      </c>
      <c r="B20" s="200"/>
      <c r="C20" s="200"/>
      <c r="D20" s="91">
        <v>3.0000000000000001E-3</v>
      </c>
      <c r="E20" s="91">
        <v>0</v>
      </c>
      <c r="F20" s="91">
        <f>ОВЗ!F20</f>
        <v>75</v>
      </c>
      <c r="G20" s="208">
        <f t="shared" si="1"/>
        <v>0</v>
      </c>
      <c r="H20" s="295" t="s">
        <v>23</v>
      </c>
      <c r="I20" s="296"/>
      <c r="J20" s="296"/>
      <c r="K20" s="297"/>
      <c r="L20" s="12">
        <f>E20+E37+E41+E46</f>
        <v>0.15</v>
      </c>
      <c r="M20" s="12">
        <f>F37</f>
        <v>75</v>
      </c>
      <c r="N20" s="48">
        <f t="shared" si="0"/>
        <v>11.25</v>
      </c>
    </row>
    <row r="21" spans="1:14">
      <c r="A21" s="406" t="s">
        <v>113</v>
      </c>
      <c r="B21" s="372"/>
      <c r="C21" s="372"/>
      <c r="D21" s="91">
        <v>4.0000000000000001E-3</v>
      </c>
      <c r="E21" s="91">
        <v>0.04</v>
      </c>
      <c r="F21" s="91">
        <f>ОВЗ!F21</f>
        <v>162.18</v>
      </c>
      <c r="G21" s="208">
        <f t="shared" si="1"/>
        <v>6.4872000000000005</v>
      </c>
      <c r="H21" s="406" t="str">
        <f>A36</f>
        <v>сухофрукты</v>
      </c>
      <c r="I21" s="372"/>
      <c r="J21" s="372"/>
      <c r="K21" s="372"/>
      <c r="L21" s="12">
        <f>E36</f>
        <v>0.15</v>
      </c>
      <c r="M21" s="12">
        <f>F36</f>
        <v>156</v>
      </c>
      <c r="N21" s="48">
        <f t="shared" si="0"/>
        <v>23.4</v>
      </c>
    </row>
    <row r="22" spans="1:14">
      <c r="A22" s="295" t="s">
        <v>148</v>
      </c>
      <c r="B22" s="296"/>
      <c r="C22" s="297"/>
      <c r="D22" s="91">
        <v>2.7E-2</v>
      </c>
      <c r="E22" s="91">
        <v>0.13</v>
      </c>
      <c r="F22" s="91">
        <f>ОВЗ!F22</f>
        <v>500</v>
      </c>
      <c r="G22" s="208">
        <f t="shared" si="1"/>
        <v>65</v>
      </c>
      <c r="H22" s="406" t="str">
        <f>A29</f>
        <v>масло сливочное</v>
      </c>
      <c r="I22" s="372"/>
      <c r="J22" s="372"/>
      <c r="K22" s="372"/>
      <c r="L22" s="12">
        <f>E29</f>
        <v>0.1</v>
      </c>
      <c r="M22" s="12">
        <f>F29</f>
        <v>975.5</v>
      </c>
      <c r="N22" s="48">
        <f t="shared" si="0"/>
        <v>97.550000000000011</v>
      </c>
    </row>
    <row r="23" spans="1:14">
      <c r="A23" s="488" t="s">
        <v>44</v>
      </c>
      <c r="B23" s="405"/>
      <c r="C23" s="405"/>
      <c r="D23" s="91">
        <v>3.0000000000000001E-3</v>
      </c>
      <c r="E23" s="91">
        <v>0</v>
      </c>
      <c r="F23" s="91">
        <f>ОВЗ!F23</f>
        <v>290</v>
      </c>
      <c r="G23" s="208">
        <f t="shared" si="1"/>
        <v>0</v>
      </c>
      <c r="H23" s="483" t="str">
        <f>A32</f>
        <v>свекла</v>
      </c>
      <c r="I23" s="484"/>
      <c r="J23" s="484"/>
      <c r="K23" s="485"/>
      <c r="L23" s="12">
        <f>E32</f>
        <v>0.3</v>
      </c>
      <c r="M23" s="12">
        <f>F32</f>
        <v>55</v>
      </c>
      <c r="N23" s="48">
        <f t="shared" ref="N23:N28" si="2">L23*M23</f>
        <v>16.5</v>
      </c>
    </row>
    <row r="24" spans="1:14">
      <c r="A24" s="489" t="s">
        <v>108</v>
      </c>
      <c r="B24" s="367"/>
      <c r="C24" s="367"/>
      <c r="D24" s="91">
        <v>205</v>
      </c>
      <c r="E24" s="91"/>
      <c r="F24" s="104" t="s">
        <v>109</v>
      </c>
      <c r="G24" s="208">
        <v>0</v>
      </c>
      <c r="H24" s="483" t="str">
        <f>A33</f>
        <v xml:space="preserve">изюм </v>
      </c>
      <c r="I24" s="484"/>
      <c r="J24" s="484"/>
      <c r="K24" s="485"/>
      <c r="L24" s="12">
        <f>E33</f>
        <v>0</v>
      </c>
      <c r="M24" s="12">
        <f>F33</f>
        <v>450</v>
      </c>
      <c r="N24" s="48">
        <f t="shared" si="2"/>
        <v>0</v>
      </c>
    </row>
    <row r="25" spans="1:14">
      <c r="A25" s="295" t="s">
        <v>18</v>
      </c>
      <c r="B25" s="308"/>
      <c r="C25" s="309"/>
      <c r="D25" s="91">
        <v>0.22</v>
      </c>
      <c r="E25" s="105">
        <v>1</v>
      </c>
      <c r="F25" s="91">
        <f>ОВЗ!F25</f>
        <v>30</v>
      </c>
      <c r="G25" s="208">
        <f t="shared" ref="G25:G35" si="3">E25*F25</f>
        <v>30</v>
      </c>
      <c r="H25" s="201"/>
      <c r="I25" s="200">
        <f>A40</f>
        <v>0</v>
      </c>
      <c r="J25" s="200"/>
      <c r="K25" s="200"/>
      <c r="L25" s="12">
        <f>E40</f>
        <v>0</v>
      </c>
      <c r="M25" s="12">
        <f>F40</f>
        <v>0</v>
      </c>
      <c r="N25" s="48">
        <f t="shared" si="2"/>
        <v>0</v>
      </c>
    </row>
    <row r="26" spans="1:14">
      <c r="A26" s="295" t="s">
        <v>41</v>
      </c>
      <c r="B26" s="308"/>
      <c r="C26" s="309"/>
      <c r="D26" s="91">
        <v>0.01</v>
      </c>
      <c r="E26" s="105">
        <v>0.05</v>
      </c>
      <c r="F26" s="91">
        <f>ОВЗ!F26</f>
        <v>55</v>
      </c>
      <c r="G26" s="211">
        <f t="shared" si="3"/>
        <v>2.75</v>
      </c>
      <c r="H26" s="201"/>
      <c r="I26" s="200">
        <f>A42</f>
        <v>0</v>
      </c>
      <c r="J26" s="200"/>
      <c r="K26" s="200"/>
      <c r="L26" s="12">
        <f>E42</f>
        <v>0</v>
      </c>
      <c r="M26" s="12">
        <f>F42</f>
        <v>0</v>
      </c>
      <c r="N26" s="48">
        <f t="shared" si="2"/>
        <v>0</v>
      </c>
    </row>
    <row r="27" spans="1:14">
      <c r="A27" s="295" t="s">
        <v>39</v>
      </c>
      <c r="B27" s="308"/>
      <c r="C27" s="309"/>
      <c r="D27" s="91">
        <v>4.0000000000000001E-3</v>
      </c>
      <c r="E27" s="105">
        <v>1</v>
      </c>
      <c r="F27" s="91">
        <f>ОВЗ!F27</f>
        <v>7</v>
      </c>
      <c r="G27" s="211">
        <f t="shared" si="3"/>
        <v>7</v>
      </c>
      <c r="H27" s="201"/>
      <c r="I27" s="200">
        <f>A43</f>
        <v>0</v>
      </c>
      <c r="J27" s="200"/>
      <c r="K27" s="200"/>
      <c r="L27" s="12">
        <f>E43</f>
        <v>0</v>
      </c>
      <c r="M27" s="12">
        <f>F43</f>
        <v>0</v>
      </c>
      <c r="N27" s="48">
        <f t="shared" si="2"/>
        <v>0</v>
      </c>
    </row>
    <row r="28" spans="1:14">
      <c r="A28" s="295" t="str">
        <f>A22</f>
        <v>мясо.</v>
      </c>
      <c r="B28" s="308"/>
      <c r="C28" s="309"/>
      <c r="D28" s="91">
        <v>0.152</v>
      </c>
      <c r="E28" s="91">
        <v>0.5</v>
      </c>
      <c r="F28" s="91">
        <f>ОВЗ!F28</f>
        <v>500</v>
      </c>
      <c r="G28" s="208">
        <f t="shared" si="3"/>
        <v>250</v>
      </c>
      <c r="H28" s="201"/>
      <c r="I28" s="200">
        <f>A45</f>
        <v>0</v>
      </c>
      <c r="J28" s="200"/>
      <c r="K28" s="200"/>
      <c r="L28" s="12">
        <f>E45</f>
        <v>0</v>
      </c>
      <c r="M28" s="12">
        <f>F45</f>
        <v>0</v>
      </c>
      <c r="N28" s="48">
        <f t="shared" si="2"/>
        <v>0</v>
      </c>
    </row>
    <row r="29" spans="1:14">
      <c r="A29" s="295" t="s">
        <v>17</v>
      </c>
      <c r="B29" s="308"/>
      <c r="C29" s="309"/>
      <c r="D29" s="91">
        <v>0.01</v>
      </c>
      <c r="E29" s="91">
        <v>0.1</v>
      </c>
      <c r="F29" s="91">
        <f>ОВЗ!F29</f>
        <v>975.5</v>
      </c>
      <c r="G29" s="211">
        <f t="shared" si="3"/>
        <v>97.550000000000011</v>
      </c>
      <c r="H29" s="239"/>
      <c r="I29" s="240"/>
      <c r="J29" s="240"/>
      <c r="K29" s="240"/>
      <c r="L29" s="12"/>
      <c r="M29" s="12"/>
      <c r="N29" s="48"/>
    </row>
    <row r="30" spans="1:14" ht="15.75" thickBot="1">
      <c r="A30" s="406" t="s">
        <v>41</v>
      </c>
      <c r="B30" s="372"/>
      <c r="C30" s="492"/>
      <c r="D30" s="214">
        <v>0.01</v>
      </c>
      <c r="E30" s="215">
        <v>0.1</v>
      </c>
      <c r="F30" s="91">
        <f>ОВЗ!F30</f>
        <v>55</v>
      </c>
      <c r="G30" s="211">
        <f t="shared" si="3"/>
        <v>5.5</v>
      </c>
      <c r="H30" s="239"/>
      <c r="I30" s="240"/>
      <c r="J30" s="240"/>
      <c r="K30" s="240"/>
      <c r="L30" s="12"/>
      <c r="M30" s="12"/>
      <c r="N30" s="48"/>
    </row>
    <row r="31" spans="1:14" ht="15.75" thickBot="1">
      <c r="A31" s="493" t="s">
        <v>141</v>
      </c>
      <c r="B31" s="494"/>
      <c r="C31" s="495"/>
      <c r="D31" s="214">
        <v>50</v>
      </c>
      <c r="E31" s="215"/>
      <c r="F31" s="104" t="s">
        <v>143</v>
      </c>
      <c r="G31" s="211"/>
      <c r="H31" s="239"/>
      <c r="I31" s="240"/>
      <c r="J31" s="240"/>
      <c r="K31" s="240"/>
      <c r="L31" s="12"/>
      <c r="M31" s="12"/>
      <c r="N31" s="48"/>
    </row>
    <row r="32" spans="1:14" ht="15.75" thickBot="1">
      <c r="A32" s="496" t="s">
        <v>64</v>
      </c>
      <c r="B32" s="497"/>
      <c r="C32" s="498"/>
      <c r="D32" s="214">
        <v>52</v>
      </c>
      <c r="E32" s="215">
        <v>0.3</v>
      </c>
      <c r="F32" s="104">
        <f>ОВЗ!F32</f>
        <v>55</v>
      </c>
      <c r="G32" s="211">
        <f t="shared" si="3"/>
        <v>16.5</v>
      </c>
      <c r="H32" s="406"/>
      <c r="I32" s="372"/>
      <c r="J32" s="372"/>
      <c r="K32" s="372"/>
      <c r="L32" s="12"/>
      <c r="M32" s="12"/>
      <c r="N32" s="48"/>
    </row>
    <row r="33" spans="1:14" ht="15.75" thickBot="1">
      <c r="A33" s="496" t="s">
        <v>142</v>
      </c>
      <c r="B33" s="497"/>
      <c r="C33" s="498"/>
      <c r="D33" s="214">
        <v>6.25</v>
      </c>
      <c r="E33" s="215">
        <v>0</v>
      </c>
      <c r="F33" s="104">
        <f>ОВЗ!F33</f>
        <v>450</v>
      </c>
      <c r="G33" s="211">
        <f t="shared" si="3"/>
        <v>0</v>
      </c>
      <c r="H33" s="406"/>
      <c r="I33" s="372"/>
      <c r="J33" s="372"/>
      <c r="K33" s="372"/>
      <c r="L33" s="12"/>
      <c r="M33" s="12"/>
      <c r="N33" s="212">
        <f>SUM(N9:N32)</f>
        <v>553.59619999999995</v>
      </c>
    </row>
    <row r="34" spans="1:14" ht="15.75" thickBot="1">
      <c r="A34" s="496" t="s">
        <v>113</v>
      </c>
      <c r="B34" s="497"/>
      <c r="C34" s="498"/>
      <c r="D34" s="214">
        <v>3</v>
      </c>
      <c r="E34" s="215">
        <v>0.05</v>
      </c>
      <c r="F34" s="104">
        <f>ОВЗ!F34</f>
        <v>162.18</v>
      </c>
      <c r="G34" s="211">
        <f t="shared" si="3"/>
        <v>8.109</v>
      </c>
      <c r="H34" s="406"/>
      <c r="I34" s="372"/>
      <c r="J34" s="372"/>
      <c r="K34" s="372"/>
      <c r="L34" s="225"/>
      <c r="M34" s="12"/>
      <c r="N34" s="129"/>
    </row>
    <row r="35" spans="1:14">
      <c r="A35" s="451" t="str">
        <f>ГПД!A35</f>
        <v>Компот из сухофруктов</v>
      </c>
      <c r="B35" s="452"/>
      <c r="C35" s="452"/>
      <c r="D35" s="104">
        <v>200</v>
      </c>
      <c r="E35" s="91"/>
      <c r="F35" s="104"/>
      <c r="G35" s="211">
        <f t="shared" si="3"/>
        <v>0</v>
      </c>
      <c r="H35" s="509" t="s">
        <v>101</v>
      </c>
      <c r="I35" s="383"/>
      <c r="J35" s="383"/>
      <c r="K35" s="384"/>
      <c r="L35" s="225"/>
      <c r="M35" s="12"/>
      <c r="N35" s="129"/>
    </row>
    <row r="36" spans="1:14">
      <c r="A36" s="451" t="str">
        <f>ГПД!A36</f>
        <v>сухофрукты</v>
      </c>
      <c r="B36" s="452"/>
      <c r="C36" s="452"/>
      <c r="D36" s="91">
        <v>0.03</v>
      </c>
      <c r="E36" s="91">
        <v>0.15</v>
      </c>
      <c r="F36" s="91">
        <f>ГПД!F36</f>
        <v>156</v>
      </c>
      <c r="G36" s="211">
        <f>E36*F36</f>
        <v>23.4</v>
      </c>
      <c r="H36" s="406"/>
      <c r="I36" s="372"/>
      <c r="J36" s="372"/>
      <c r="K36" s="372"/>
      <c r="L36" s="12"/>
      <c r="M36" s="12"/>
      <c r="N36" s="129"/>
    </row>
    <row r="37" spans="1:14">
      <c r="A37" s="295" t="s">
        <v>23</v>
      </c>
      <c r="B37" s="296"/>
      <c r="C37" s="297"/>
      <c r="D37" s="91">
        <v>2.5000000000000001E-2</v>
      </c>
      <c r="E37" s="91">
        <v>0.15</v>
      </c>
      <c r="F37" s="91">
        <f>ГПД!F37</f>
        <v>75</v>
      </c>
      <c r="G37" s="211">
        <f>E37*F37</f>
        <v>11.25</v>
      </c>
      <c r="H37" s="406"/>
      <c r="I37" s="372"/>
      <c r="J37" s="372"/>
      <c r="K37" s="372"/>
      <c r="L37" s="12"/>
      <c r="M37" s="12"/>
      <c r="N37" s="129"/>
    </row>
    <row r="38" spans="1:14" ht="15.75" thickBot="1">
      <c r="A38" s="502"/>
      <c r="B38" s="503"/>
      <c r="C38" s="504"/>
      <c r="D38" s="216"/>
      <c r="E38" s="216"/>
      <c r="F38" s="216"/>
      <c r="G38" s="217">
        <f>SUM(G10:G37)</f>
        <v>553.59619999999995</v>
      </c>
      <c r="H38" s="201"/>
      <c r="I38" s="200"/>
      <c r="J38" s="200"/>
      <c r="K38" s="200"/>
      <c r="L38" s="12"/>
      <c r="M38" s="12"/>
      <c r="N38" s="129"/>
    </row>
    <row r="39" spans="1:14">
      <c r="A39" s="203"/>
      <c r="B39" s="200"/>
      <c r="C39" s="232"/>
      <c r="D39" s="109"/>
      <c r="E39" s="109"/>
      <c r="F39" s="109"/>
      <c r="G39" s="233"/>
      <c r="H39" s="201"/>
      <c r="I39" s="200"/>
      <c r="J39" s="200"/>
      <c r="K39" s="200"/>
      <c r="L39" s="12"/>
      <c r="M39" s="12"/>
      <c r="N39" s="129"/>
    </row>
    <row r="40" spans="1:14">
      <c r="A40" s="201"/>
      <c r="B40" s="200"/>
      <c r="C40" s="232"/>
      <c r="D40" s="109"/>
      <c r="E40" s="109"/>
      <c r="F40" s="109"/>
      <c r="G40" s="220"/>
      <c r="H40" s="201"/>
      <c r="I40" s="200"/>
      <c r="J40" s="200"/>
      <c r="K40" s="200"/>
      <c r="L40" s="12"/>
      <c r="M40" s="12"/>
      <c r="N40" s="129"/>
    </row>
    <row r="41" spans="1:14">
      <c r="A41" s="295"/>
      <c r="B41" s="308"/>
      <c r="C41" s="309"/>
      <c r="D41" s="22"/>
      <c r="E41" s="12"/>
      <c r="F41" s="12"/>
      <c r="G41" s="220"/>
      <c r="H41" s="201"/>
      <c r="I41" s="200"/>
      <c r="J41" s="200"/>
      <c r="K41" s="200"/>
      <c r="L41" s="12"/>
      <c r="M41" s="12"/>
      <c r="N41" s="129"/>
    </row>
    <row r="42" spans="1:14">
      <c r="A42" s="295"/>
      <c r="B42" s="308"/>
      <c r="C42" s="309"/>
      <c r="D42" s="22"/>
      <c r="E42" s="12"/>
      <c r="F42" s="12"/>
      <c r="G42" s="220"/>
      <c r="H42" s="406"/>
      <c r="I42" s="372"/>
      <c r="J42" s="372"/>
      <c r="K42" s="372"/>
      <c r="L42" s="12"/>
      <c r="M42" s="12"/>
      <c r="N42" s="129"/>
    </row>
    <row r="43" spans="1:14">
      <c r="A43" s="196"/>
      <c r="B43" s="199"/>
      <c r="C43" s="199"/>
      <c r="D43" s="22"/>
      <c r="E43" s="12"/>
      <c r="F43" s="12"/>
      <c r="G43" s="220"/>
      <c r="H43" s="462"/>
      <c r="I43" s="505"/>
      <c r="J43" s="505"/>
      <c r="K43" s="505"/>
      <c r="L43" s="12"/>
      <c r="M43" s="12"/>
      <c r="N43" s="129"/>
    </row>
    <row r="44" spans="1:14">
      <c r="A44" s="509"/>
      <c r="B44" s="383"/>
      <c r="C44" s="383"/>
      <c r="D44" s="202"/>
      <c r="E44" s="12"/>
      <c r="F44" s="45"/>
      <c r="G44" s="220"/>
      <c r="H44" s="506"/>
      <c r="I44" s="507"/>
      <c r="J44" s="507"/>
      <c r="K44" s="508"/>
      <c r="L44" s="12"/>
      <c r="M44" s="12"/>
      <c r="N44" s="129"/>
    </row>
    <row r="45" spans="1:14" ht="15.75" thickBot="1">
      <c r="A45" s="295"/>
      <c r="B45" s="308"/>
      <c r="C45" s="308"/>
      <c r="D45" s="223"/>
      <c r="E45" s="12"/>
      <c r="F45" s="12"/>
      <c r="G45" s="132"/>
      <c r="H45" s="499"/>
      <c r="I45" s="500"/>
      <c r="J45" s="500"/>
      <c r="K45" s="501"/>
      <c r="L45" s="134"/>
      <c r="M45" s="218"/>
      <c r="N45" s="159"/>
    </row>
    <row r="46" spans="1:14">
      <c r="A46" s="295"/>
      <c r="B46" s="308"/>
      <c r="C46" s="308"/>
      <c r="D46" s="223"/>
      <c r="E46" s="12"/>
      <c r="F46" s="12"/>
      <c r="G46" s="133"/>
      <c r="H46" s="234"/>
      <c r="I46" s="235"/>
      <c r="J46" s="235"/>
      <c r="K46" s="236"/>
      <c r="L46" s="237"/>
      <c r="M46" s="237"/>
      <c r="N46" s="237"/>
    </row>
    <row r="47" spans="1:14">
      <c r="A47" s="295"/>
      <c r="B47" s="308"/>
      <c r="C47" s="308"/>
      <c r="D47" s="223"/>
      <c r="E47" s="12"/>
      <c r="F47" s="12"/>
      <c r="G47" s="224">
        <f>SUM(G40:G46)</f>
        <v>0</v>
      </c>
      <c r="H47" s="234"/>
      <c r="I47" s="235"/>
      <c r="J47" s="235"/>
      <c r="K47" s="236"/>
      <c r="L47" s="237"/>
      <c r="M47" s="237"/>
      <c r="N47" s="12"/>
    </row>
    <row r="48" spans="1:14">
      <c r="A48" s="295"/>
      <c r="B48" s="296"/>
      <c r="C48" s="297"/>
      <c r="D48" s="223"/>
      <c r="E48" s="12"/>
      <c r="F48" s="225" t="s">
        <v>59</v>
      </c>
      <c r="G48" s="224">
        <f>G38+G47</f>
        <v>553.59619999999995</v>
      </c>
      <c r="H48" s="196"/>
      <c r="I48" s="527"/>
      <c r="J48" s="528"/>
      <c r="K48" s="529"/>
      <c r="L48" s="213"/>
      <c r="M48" s="47"/>
      <c r="N48" s="238"/>
    </row>
    <row r="49" spans="1:14">
      <c r="A49" s="295"/>
      <c r="B49" s="296"/>
      <c r="C49" s="297"/>
      <c r="D49" s="223"/>
      <c r="E49" s="12"/>
      <c r="F49" s="225"/>
      <c r="G49" s="133"/>
      <c r="H49" s="196"/>
      <c r="I49" s="527"/>
      <c r="J49" s="528"/>
      <c r="K49" s="529"/>
      <c r="L49" s="213"/>
      <c r="M49" s="47"/>
      <c r="N49" s="129"/>
    </row>
  </sheetData>
  <mergeCells count="73">
    <mergeCell ref="A1:G2"/>
    <mergeCell ref="A3:G4"/>
    <mergeCell ref="H3:N4"/>
    <mergeCell ref="A5:G5"/>
    <mergeCell ref="A6:G6"/>
    <mergeCell ref="A7:G7"/>
    <mergeCell ref="A8:C8"/>
    <mergeCell ref="H8:K8"/>
    <mergeCell ref="H5:N7"/>
    <mergeCell ref="A9:C9"/>
    <mergeCell ref="H9:K9"/>
    <mergeCell ref="A30:C30"/>
    <mergeCell ref="A10:C10"/>
    <mergeCell ref="H10:K10"/>
    <mergeCell ref="A11:C11"/>
    <mergeCell ref="H11:K11"/>
    <mergeCell ref="A18:C18"/>
    <mergeCell ref="H18:K18"/>
    <mergeCell ref="A12:C12"/>
    <mergeCell ref="H12:K12"/>
    <mergeCell ref="A13:C13"/>
    <mergeCell ref="H13:K13"/>
    <mergeCell ref="A14:C14"/>
    <mergeCell ref="H14:K14"/>
    <mergeCell ref="H15:K15"/>
    <mergeCell ref="H16:K16"/>
    <mergeCell ref="A25:C25"/>
    <mergeCell ref="A26:C26"/>
    <mergeCell ref="A19:C19"/>
    <mergeCell ref="H19:K19"/>
    <mergeCell ref="A22:C22"/>
    <mergeCell ref="A23:C23"/>
    <mergeCell ref="H20:K20"/>
    <mergeCell ref="H21:K21"/>
    <mergeCell ref="A31:C31"/>
    <mergeCell ref="A32:C32"/>
    <mergeCell ref="A33:C33"/>
    <mergeCell ref="H32:K32"/>
    <mergeCell ref="A16:C16"/>
    <mergeCell ref="A21:C21"/>
    <mergeCell ref="H22:K22"/>
    <mergeCell ref="H23:K23"/>
    <mergeCell ref="H24:K24"/>
    <mergeCell ref="A29:C29"/>
    <mergeCell ref="A27:C27"/>
    <mergeCell ref="A28:C28"/>
    <mergeCell ref="H33:K33"/>
    <mergeCell ref="A17:C17"/>
    <mergeCell ref="H17:K17"/>
    <mergeCell ref="A24:C24"/>
    <mergeCell ref="A34:C34"/>
    <mergeCell ref="H34:K34"/>
    <mergeCell ref="A35:C35"/>
    <mergeCell ref="H35:K35"/>
    <mergeCell ref="A36:C36"/>
    <mergeCell ref="H36:K36"/>
    <mergeCell ref="A37:C37"/>
    <mergeCell ref="H37:K37"/>
    <mergeCell ref="A38:C38"/>
    <mergeCell ref="A41:C41"/>
    <mergeCell ref="A42:C42"/>
    <mergeCell ref="H42:K42"/>
    <mergeCell ref="H43:K43"/>
    <mergeCell ref="A44:C44"/>
    <mergeCell ref="H44:K44"/>
    <mergeCell ref="A45:C45"/>
    <mergeCell ref="H45:K45"/>
    <mergeCell ref="A46:C46"/>
    <mergeCell ref="A47:C47"/>
    <mergeCell ref="A48:C48"/>
    <mergeCell ref="I48:K48"/>
    <mergeCell ref="A49:C49"/>
    <mergeCell ref="I49:K49"/>
  </mergeCells>
  <pageMargins left="0.7" right="0.7" top="0.75" bottom="0.75" header="0.3" footer="0.3"/>
  <pageSetup paperSize="9" scale="93" orientation="landscape" r:id="rId1"/>
  <rowBreaks count="1" manualBreakCount="1">
    <brk id="3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ХЛЕБ</vt:lpstr>
      <vt:lpstr>мясо</vt:lpstr>
      <vt:lpstr>Б.П.</vt:lpstr>
      <vt:lpstr>Д.П.</vt:lpstr>
      <vt:lpstr>накладная</vt:lpstr>
      <vt:lpstr>ОВЗ</vt:lpstr>
      <vt:lpstr>ГПД</vt:lpstr>
      <vt:lpstr>выпечка</vt:lpstr>
      <vt:lpstr>СВО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2025-11-27T10:39:31Z</cp:lastPrinted>
  <dcterms:created xsi:type="dcterms:W3CDTF">2016-01-28T11:45:21Z</dcterms:created>
  <dcterms:modified xsi:type="dcterms:W3CDTF">2025-11-27T10:40:17Z</dcterms:modified>
</cp:coreProperties>
</file>